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enolet\Desktop\Fichiers éphèmeres\"/>
    </mc:Choice>
  </mc:AlternateContent>
  <xr:revisionPtr revIDLastSave="0" documentId="13_ncr:1_{6165641B-14E5-4866-947B-1F24CAB9A455}" xr6:coauthVersionLast="47" xr6:coauthVersionMax="47" xr10:uidLastSave="{00000000-0000-0000-0000-000000000000}"/>
  <bookViews>
    <workbookView xWindow="-110" yWindow="-110" windowWidth="19420" windowHeight="10420" tabRatio="710" xr2:uid="{00000000-000D-0000-FFFF-FFFF00000000}"/>
  </bookViews>
  <sheets>
    <sheet name="LÉG." sheetId="4" r:id="rId1"/>
    <sheet name="LÉG. UNI" sheetId="54" r:id="rId2"/>
    <sheet name="AAU" sheetId="41" r:id="rId3"/>
    <sheet name="Ajou" sheetId="1" r:id="rId4"/>
    <sheet name="AU" sheetId="49" r:id="rId5"/>
    <sheet name="CityU HK" sheetId="2" r:id="rId6"/>
    <sheet name="CTU" sheetId="5" r:id="rId7"/>
    <sheet name="EMA" sheetId="6" r:id="rId8"/>
    <sheet name="ENGEES" sheetId="56" r:id="rId9"/>
    <sheet name="ENSAM-Paris" sheetId="7" r:id="rId10"/>
    <sheet name="ENSEIRB-MATMECA" sheetId="8" r:id="rId11"/>
    <sheet name="ERAU" sheetId="61" r:id="rId12"/>
    <sheet name="ESIROI" sheetId="53" r:id="rId13"/>
    <sheet name="ESSA" sheetId="11" r:id="rId14"/>
    <sheet name="ESTACA" sheetId="57" r:id="rId15"/>
    <sheet name="ETSEIB" sheetId="12" r:id="rId16"/>
    <sheet name="Grenoble INP - ENSE3" sheetId="13" r:id="rId17"/>
    <sheet name="Grenoble INP - ESISAR" sheetId="14" r:id="rId18"/>
    <sheet name="Grenoble INP - G. Ind." sheetId="15" r:id="rId19"/>
    <sheet name="Hanyang" sheetId="16" r:id="rId20"/>
    <sheet name="HEI" sheetId="55" r:id="rId21"/>
    <sheet name="INPG" sheetId="58" r:id="rId22"/>
    <sheet name="INPT" sheetId="20" r:id="rId23"/>
    <sheet name="INSA Lyon" sheetId="3" r:id="rId24"/>
    <sheet name="INSA Strasbourg" sheetId="18" r:id="rId25"/>
    <sheet name="INSA Toulouse" sheetId="19" r:id="rId26"/>
    <sheet name="ITT - Bombay" sheetId="17" r:id="rId27"/>
    <sheet name="KU Leuven" sheetId="21" r:id="rId28"/>
    <sheet name="KAIST" sheetId="22" r:id="rId29"/>
    <sheet name="NCTU" sheetId="24" r:id="rId30"/>
    <sheet name="NTU" sheetId="23" r:id="rId31"/>
    <sheet name="NTUT" sheetId="65" r:id="rId32"/>
    <sheet name="Polytech Annecy-Ch." sheetId="25" r:id="rId33"/>
    <sheet name="Polytech Mons" sheetId="62" r:id="rId34"/>
    <sheet name="PolyTech Orléans" sheetId="9" r:id="rId35"/>
    <sheet name="PolyTech Montpellier" sheetId="10" r:id="rId36"/>
    <sheet name="PUCP" sheetId="66" r:id="rId37"/>
    <sheet name="RWTH Aachen" sheetId="27" r:id="rId38"/>
    <sheet name="Ryerson" sheetId="28" r:id="rId39"/>
    <sheet name="SKKU" sheetId="29" r:id="rId40"/>
    <sheet name="TELECOM" sheetId="31" r:id="rId41"/>
    <sheet name="Tampere" sheetId="32" r:id="rId42"/>
    <sheet name="TUM" sheetId="30" r:id="rId43"/>
    <sheet name="UAB" sheetId="38" r:id="rId44"/>
    <sheet name="UBC" sheetId="50" r:id="rId45"/>
    <sheet name="UCA" sheetId="26" r:id="rId46"/>
    <sheet name="UCL" sheetId="48" r:id="rId47"/>
    <sheet name="UdeC" sheetId="33" r:id="rId48"/>
    <sheet name="UFSC" sheetId="36" r:id="rId49"/>
    <sheet name="UduH" sheetId="51" r:id="rId50"/>
    <sheet name="ULB" sheetId="47" r:id="rId51"/>
    <sheet name="ULiège" sheetId="42" r:id="rId52"/>
    <sheet name="ULPGC" sheetId="63" r:id="rId53"/>
    <sheet name="UduM" sheetId="46" r:id="rId54"/>
    <sheet name="UdeS" sheetId="59" r:id="rId55"/>
    <sheet name="UND" sheetId="52" r:id="rId56"/>
    <sheet name="Uniandes" sheetId="34" r:id="rId57"/>
    <sheet name="UNIPD" sheetId="37" r:id="rId58"/>
    <sheet name="UPC" sheetId="39" r:id="rId59"/>
    <sheet name="UPPA" sheetId="60" r:id="rId60"/>
    <sheet name="UPV" sheetId="35" r:id="rId61"/>
    <sheet name="UPT" sheetId="40" r:id="rId62"/>
    <sheet name="UT" sheetId="64" r:id="rId63"/>
    <sheet name="UTBM" sheetId="43" r:id="rId64"/>
    <sheet name="UTC" sheetId="44" r:id="rId65"/>
    <sheet name="UTT" sheetId="45" r:id="rId6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0" i="10" l="1"/>
  <c r="G19" i="40" l="1"/>
  <c r="G21" i="37"/>
  <c r="G22" i="37"/>
  <c r="G23" i="37"/>
  <c r="G20" i="37"/>
  <c r="G62" i="30"/>
  <c r="G64" i="30"/>
  <c r="G45" i="30"/>
  <c r="G46" i="42" l="1"/>
  <c r="G15" i="40" l="1"/>
  <c r="G8" i="40"/>
  <c r="G8" i="13"/>
  <c r="G12" i="13"/>
  <c r="G10" i="13"/>
  <c r="G9" i="13"/>
  <c r="G42" i="35"/>
  <c r="G41" i="35"/>
  <c r="G40" i="35"/>
  <c r="G39" i="35"/>
  <c r="G44" i="42"/>
  <c r="G42" i="42"/>
  <c r="G41" i="42"/>
  <c r="G38" i="42"/>
  <c r="G33" i="42"/>
  <c r="G17" i="8" l="1"/>
  <c r="G20" i="30"/>
  <c r="G58" i="35"/>
  <c r="G57" i="35"/>
  <c r="G20" i="3"/>
  <c r="G16" i="8"/>
  <c r="G15" i="8"/>
  <c r="G70" i="35" l="1"/>
  <c r="G25" i="26"/>
  <c r="G32" i="25"/>
  <c r="G25" i="25" l="1"/>
  <c r="G22" i="25"/>
  <c r="G13" i="9"/>
  <c r="G12" i="9"/>
  <c r="G11" i="9"/>
  <c r="G9" i="9"/>
  <c r="G8" i="9"/>
  <c r="G10" i="9"/>
  <c r="G27" i="10"/>
  <c r="G20" i="10"/>
  <c r="G19" i="10"/>
  <c r="G9" i="10"/>
  <c r="G8" i="10"/>
  <c r="G17" i="50" l="1"/>
  <c r="G24" i="47" l="1"/>
  <c r="G23" i="47"/>
  <c r="G22" i="47"/>
  <c r="G21" i="47"/>
  <c r="G15" i="47"/>
  <c r="G13" i="47"/>
  <c r="G35" i="47"/>
  <c r="G36" i="47"/>
  <c r="G39" i="47"/>
  <c r="G41" i="47"/>
  <c r="G21" i="42"/>
  <c r="G19" i="42"/>
  <c r="G18" i="42"/>
  <c r="G16" i="42"/>
  <c r="G15" i="42"/>
  <c r="G14" i="42"/>
  <c r="G13" i="42"/>
  <c r="G11" i="42"/>
  <c r="G9" i="42"/>
  <c r="G8" i="42"/>
  <c r="G43" i="42"/>
  <c r="G40" i="42"/>
  <c r="G39" i="42"/>
  <c r="G35" i="42" l="1"/>
  <c r="G34" i="42"/>
  <c r="G28" i="42"/>
  <c r="G26" i="42"/>
  <c r="G25" i="42"/>
  <c r="G31" i="42"/>
  <c r="G30" i="42"/>
  <c r="G9" i="40"/>
  <c r="G19" i="39"/>
  <c r="G17" i="39"/>
  <c r="G18" i="39" l="1"/>
  <c r="G8" i="39"/>
  <c r="G9" i="39"/>
  <c r="G11" i="39"/>
  <c r="G10" i="39"/>
  <c r="G9" i="38"/>
  <c r="G8" i="38"/>
  <c r="G16" i="37"/>
  <c r="G15" i="37"/>
  <c r="G14" i="37"/>
  <c r="G13" i="37"/>
  <c r="G12" i="37"/>
  <c r="G11" i="37"/>
  <c r="G10" i="37"/>
  <c r="G9" i="37"/>
  <c r="G8" i="37"/>
  <c r="G17" i="37"/>
  <c r="G18" i="37"/>
  <c r="G14" i="36"/>
  <c r="G13" i="36"/>
  <c r="G11" i="36"/>
  <c r="G10" i="36"/>
  <c r="G9" i="36"/>
  <c r="G8" i="36"/>
  <c r="G14" i="35"/>
  <c r="G12" i="35" l="1"/>
  <c r="G11" i="35"/>
  <c r="G10" i="35"/>
  <c r="G9" i="35"/>
  <c r="G8" i="35"/>
  <c r="G32" i="35"/>
  <c r="G27" i="35"/>
  <c r="G26" i="35"/>
  <c r="G25" i="35"/>
  <c r="G24" i="35"/>
  <c r="G23" i="35"/>
  <c r="G22" i="35"/>
  <c r="G21" i="35"/>
  <c r="G20" i="35"/>
  <c r="G19" i="35"/>
  <c r="G51" i="35"/>
  <c r="G50" i="35"/>
  <c r="G48" i="35"/>
  <c r="G56" i="35"/>
  <c r="G55" i="35"/>
  <c r="G54" i="35"/>
  <c r="G53" i="35"/>
  <c r="G11" i="33"/>
  <c r="G10" i="33"/>
  <c r="G9" i="33"/>
  <c r="G8" i="33"/>
  <c r="G42" i="32"/>
  <c r="G29" i="32"/>
  <c r="G15" i="31" l="1"/>
  <c r="G14" i="31"/>
  <c r="G13" i="31"/>
  <c r="G39" i="30"/>
  <c r="G36" i="30"/>
  <c r="G30" i="30"/>
  <c r="G29" i="30"/>
  <c r="G27" i="30"/>
  <c r="G26" i="30"/>
  <c r="G25" i="30"/>
  <c r="G22" i="30"/>
  <c r="G21" i="30"/>
  <c r="G11" i="26"/>
  <c r="G10" i="26"/>
  <c r="G9" i="26"/>
  <c r="G8" i="26"/>
  <c r="G19" i="26"/>
  <c r="G18" i="26"/>
  <c r="G16" i="26"/>
  <c r="G15" i="26"/>
  <c r="G13" i="26"/>
  <c r="G14" i="26"/>
  <c r="G16" i="20"/>
  <c r="G15" i="20"/>
  <c r="G21" i="20"/>
  <c r="G20" i="20"/>
  <c r="G19" i="20"/>
  <c r="G18" i="20"/>
  <c r="G22" i="19"/>
  <c r="G21" i="19"/>
  <c r="G19" i="19"/>
  <c r="G29" i="15"/>
  <c r="G28" i="15"/>
  <c r="G27" i="15"/>
  <c r="G26" i="15"/>
  <c r="G24" i="15" l="1"/>
  <c r="G15" i="15"/>
  <c r="G14" i="15"/>
  <c r="G13" i="15"/>
  <c r="G11" i="14"/>
  <c r="G10" i="14"/>
  <c r="G9" i="14"/>
  <c r="G8" i="14"/>
  <c r="G23" i="13"/>
  <c r="G22" i="13"/>
  <c r="G21" i="13"/>
  <c r="G11" i="13"/>
  <c r="G11" i="12"/>
  <c r="G10" i="12"/>
  <c r="G9" i="12"/>
  <c r="G8" i="12"/>
  <c r="G8" i="11"/>
  <c r="G10" i="11"/>
  <c r="G9" i="11"/>
  <c r="G14" i="11"/>
  <c r="G13" i="11"/>
  <c r="G12" i="11"/>
  <c r="G11" i="11"/>
  <c r="G10" i="7" l="1"/>
  <c r="G16" i="7"/>
  <c r="G8" i="7" l="1"/>
  <c r="G35" i="3"/>
  <c r="G21" i="3" l="1"/>
</calcChain>
</file>

<file path=xl/sharedStrings.xml><?xml version="1.0" encoding="utf-8"?>
<sst xmlns="http://schemas.openxmlformats.org/spreadsheetml/2006/main" count="3965" uniqueCount="1586">
  <si>
    <t>Ajou University</t>
  </si>
  <si>
    <t>GOL</t>
  </si>
  <si>
    <t>MEC</t>
  </si>
  <si>
    <t>Energy Process Engineering and Management</t>
  </si>
  <si>
    <t xml:space="preserve">Energy Storage Technology </t>
  </si>
  <si>
    <t>Mathmatical Methods for Energy Problems</t>
  </si>
  <si>
    <t>Code de l'institution</t>
  </si>
  <si>
    <t xml:space="preserve">Nom complet </t>
  </si>
  <si>
    <t>BIZ245 - Operations Management</t>
  </si>
  <si>
    <t>IIS213 - Production System Operation &amp; Practice</t>
  </si>
  <si>
    <t>TRN210 - Transportation Systems Analysis and Planning</t>
  </si>
  <si>
    <t>TRN240 - Traffic Study</t>
  </si>
  <si>
    <t>NB D'ÉCHECS</t>
  </si>
  <si>
    <t>NB DE RÉUSSITES</t>
  </si>
  <si>
    <t>MOYENNE DU COURS</t>
  </si>
  <si>
    <t>NB D'ÉTUDIANTS</t>
  </si>
  <si>
    <t>B</t>
  </si>
  <si>
    <t>B+</t>
  </si>
  <si>
    <t>A</t>
  </si>
  <si>
    <t>G18003</t>
  </si>
  <si>
    <t>CTN</t>
  </si>
  <si>
    <t>CA2418 - Green Building and Construction</t>
  </si>
  <si>
    <t>CA2676 - Transportation Engineering</t>
  </si>
  <si>
    <t>CA3171 - Construction Technology and Structural Planning</t>
  </si>
  <si>
    <t>CA3214 - Construction Economics</t>
  </si>
  <si>
    <t>CA3411 - Construction Management 1</t>
  </si>
  <si>
    <t>CA3422 - Decision Analysis and Risk Management for Construction</t>
  </si>
  <si>
    <t>CA3619 - Design of Structural Elements</t>
  </si>
  <si>
    <t>CA3664 - Geology for Engineers</t>
  </si>
  <si>
    <t>CA3791 - Computer Aided Design Practices</t>
  </si>
  <si>
    <t>CA4617 - Temporary Works Design</t>
  </si>
  <si>
    <t>CA4623 - Maintenance Technology and Management</t>
  </si>
  <si>
    <t>CA4630 - Building Design and Appraisal</t>
  </si>
  <si>
    <t>CGE1313 - Earthquakes</t>
  </si>
  <si>
    <t>GE1343 - Energy Crisis and Renewable Energy</t>
  </si>
  <si>
    <t>GE2252 - Transport and development</t>
  </si>
  <si>
    <t>GE2327 - Green and Intelligent Buildings</t>
  </si>
  <si>
    <t>GE2330 - Smart and sustainable City - a liveable future through technologies</t>
  </si>
  <si>
    <t>CS3402 - Database Systems</t>
  </si>
  <si>
    <t>SEEM4025 - Quality Systems and Management</t>
  </si>
  <si>
    <t>AP3113 - Polymer Engineering</t>
  </si>
  <si>
    <t>CA3732 - Fire Engineering and Piped Services</t>
  </si>
  <si>
    <t>MBE2103 - Medical Biotechnology</t>
  </si>
  <si>
    <t>MBE3006 - Plastics Engineering</t>
  </si>
  <si>
    <t>MBE3103 - Bio-sensors and bio-devices</t>
  </si>
  <si>
    <t>MBE3105 - Biological systems and control</t>
  </si>
  <si>
    <t>MBE3107 - Principles of Nuclear Engineering</t>
  </si>
  <si>
    <t>MBE3111 - Introduction to Nuclear Power Plant</t>
  </si>
  <si>
    <t>MBE3112 - Actuators and power electronics</t>
  </si>
  <si>
    <t>SEE3103 - Energy Efficiency for Buildings</t>
  </si>
  <si>
    <t>SEEM3027 - Logistics and Materials Management</t>
  </si>
  <si>
    <t>NOM ET SIGLE DES COURS SUIVIS</t>
  </si>
  <si>
    <t>PROG. D'ÉTUDES</t>
  </si>
  <si>
    <t>NOM ET SIGLE DU COURS SUIVI</t>
  </si>
  <si>
    <t>COURS DE CONCENTRATION</t>
  </si>
  <si>
    <t>F24034</t>
  </si>
  <si>
    <t>LOG</t>
  </si>
  <si>
    <t>GM-4-CECAO-S2 - CAO-CAE</t>
  </si>
  <si>
    <t>NOM DU PROGRAMME</t>
  </si>
  <si>
    <t>SIGLE</t>
  </si>
  <si>
    <t>COULEUR</t>
  </si>
  <si>
    <t>Génie de la construction</t>
  </si>
  <si>
    <t>Génie électrique</t>
  </si>
  <si>
    <t>Génie des opérations et de la logistique</t>
  </si>
  <si>
    <t>Génie en production automatisée</t>
  </si>
  <si>
    <t>Génie des technologies de l'information</t>
  </si>
  <si>
    <t>Génie logiciel</t>
  </si>
  <si>
    <t>Génie mécanique</t>
  </si>
  <si>
    <t>Maîtrise</t>
  </si>
  <si>
    <t>ELE</t>
  </si>
  <si>
    <t>GPA</t>
  </si>
  <si>
    <t>GTI</t>
  </si>
  <si>
    <t>MAÎTRISE</t>
  </si>
  <si>
    <t>MOYENNE DU COURS (/100)</t>
  </si>
  <si>
    <t>C</t>
  </si>
  <si>
    <t>C+</t>
  </si>
  <si>
    <t>B-</t>
  </si>
  <si>
    <t>C-</t>
  </si>
  <si>
    <t>D</t>
  </si>
  <si>
    <t>E</t>
  </si>
  <si>
    <t>F</t>
  </si>
  <si>
    <t>A-</t>
  </si>
  <si>
    <t>G20002</t>
  </si>
  <si>
    <t>GMD-3-VIBRAT - Vibrations mécaniques</t>
  </si>
  <si>
    <t>COURS COMPLÉMENTAIRES</t>
  </si>
  <si>
    <t>124BS02 - Building Structures 2</t>
  </si>
  <si>
    <t>124FSHB - Fire Safety and Healthy Buildings</t>
  </si>
  <si>
    <t>125BSE - Buildings Services Systems</t>
  </si>
  <si>
    <t>133CM02 - Concrete and Masonry Structures 2</t>
  </si>
  <si>
    <t>133FSTD - Fundamentals of Structural Design</t>
  </si>
  <si>
    <t>AE2B31SMS - Multimedia Signal Synthesis</t>
  </si>
  <si>
    <t>AE4B33RPZ - Pattern Recognition and Machine Learning</t>
  </si>
  <si>
    <t>BE4M33DZO - Digital Image</t>
  </si>
  <si>
    <t>BIE-JPO - Computer Units</t>
  </si>
  <si>
    <t>BIE-JPS1 - Programming in Shell 1</t>
  </si>
  <si>
    <t>MIE-KRY.16 - Advanced Cryptology</t>
  </si>
  <si>
    <t>BIE-ADU.1 - Unix Administration</t>
  </si>
  <si>
    <t>BIE-BEZ - Security</t>
  </si>
  <si>
    <t>BIE-PJP - Programming Languages and Compilers</t>
  </si>
  <si>
    <t>BIE-VZD - Data Mining</t>
  </si>
  <si>
    <t>MIE-FLP - Functional and Logical Programming</t>
  </si>
  <si>
    <t>MIE-SYB.16 - System Security</t>
  </si>
  <si>
    <t>SWE3025 - Computer Security</t>
  </si>
  <si>
    <t>E371530 - Java programming</t>
  </si>
  <si>
    <t>B - C</t>
  </si>
  <si>
    <t>B - D</t>
  </si>
  <si>
    <t>NOM ET SIGLE DU COURS ÉQUIVALENT À L'ÉTS</t>
  </si>
  <si>
    <t>MECXXX - Concentration</t>
  </si>
  <si>
    <t>GOLXXX - Concentration</t>
  </si>
  <si>
    <t>GOL615 - Management de la qualité</t>
  </si>
  <si>
    <t>CTNXXX - Concentration</t>
  </si>
  <si>
    <t>GTS601 - Principes de l'imagerie médicale</t>
  </si>
  <si>
    <t>GTSXXX - Concentration</t>
  </si>
  <si>
    <t>F24170</t>
  </si>
  <si>
    <t>GCBE 8,3 - Thermique du bâtiment</t>
  </si>
  <si>
    <t>GCBE 8,4 - Mécanique des structures et des matériaux</t>
  </si>
  <si>
    <t>GCBE 8,5 - Mécanique des structures et des sols</t>
  </si>
  <si>
    <t>COURS NON-CRÉDITÉS</t>
  </si>
  <si>
    <t>ELE747 - Analyse et traitement d'images</t>
  </si>
  <si>
    <t>ELEXXX - Concentration</t>
  </si>
  <si>
    <t>GTIXXX - Concentration</t>
  </si>
  <si>
    <t>MEC788 - Mécatronique</t>
  </si>
  <si>
    <t>LOGXXX - Concentration</t>
  </si>
  <si>
    <t>GTI619 - Sécurité des systèmes</t>
  </si>
  <si>
    <t>MEC791 - Projets spéciaux</t>
  </si>
  <si>
    <t>GTI610 - Réseaux de télécommunication</t>
  </si>
  <si>
    <t>CTN741 - Fondations</t>
  </si>
  <si>
    <t>MEC628 - Conception de systèmes à fluide</t>
  </si>
  <si>
    <t>MEC636 - Acoustique indutrielle</t>
  </si>
  <si>
    <t>CONCORDANCES</t>
  </si>
  <si>
    <t>APPROUVÉ OU REFUSÉ</t>
  </si>
  <si>
    <t>ANNÉE</t>
  </si>
  <si>
    <t>Mandarin for non-chinese speakers II</t>
  </si>
  <si>
    <t>TOUS</t>
  </si>
  <si>
    <t>Management for construction</t>
  </si>
  <si>
    <t>Concordance refusée</t>
  </si>
  <si>
    <t xml:space="preserve">Tous les programmes </t>
  </si>
  <si>
    <t xml:space="preserve">TOUS </t>
  </si>
  <si>
    <t>Passed</t>
  </si>
  <si>
    <t>TVV - Physical Education</t>
  </si>
  <si>
    <t>EPS-4-S2 - EC Activités Physiques et Sportives</t>
  </si>
  <si>
    <t>F24152</t>
  </si>
  <si>
    <t>Concevoir - Produit (maîtrise)</t>
  </si>
  <si>
    <t>Réaliser - Produit (maîtrise)</t>
  </si>
  <si>
    <t>GPOXXX - Cours complémentaire</t>
  </si>
  <si>
    <t>A-  B-</t>
  </si>
  <si>
    <t>(D+C)</t>
  </si>
  <si>
    <t>Institut National des Sciences Appliquées de Lyon (INSA Lyon)</t>
  </si>
  <si>
    <t>124BC01 - Non-Load Bearing Construction</t>
  </si>
  <si>
    <t>124BSE - Building Structures - Erasmus</t>
  </si>
  <si>
    <t>133YCB - Timber Systems</t>
  </si>
  <si>
    <t>134TS01 - Timber Structure</t>
  </si>
  <si>
    <t>136TREN - Traffic Engineering</t>
  </si>
  <si>
    <t>A  B</t>
  </si>
  <si>
    <t>B  D  E</t>
  </si>
  <si>
    <t>A  D</t>
  </si>
  <si>
    <t>CTN781 - Structures en bois et fausses charpentes</t>
  </si>
  <si>
    <t>(B+A)</t>
  </si>
  <si>
    <t>(C+B)</t>
  </si>
  <si>
    <t>(B+C)</t>
  </si>
  <si>
    <t>(D+A+B)</t>
  </si>
  <si>
    <t>(A+B)</t>
  </si>
  <si>
    <t>(Passed+A)</t>
  </si>
  <si>
    <t>(A+A)</t>
  </si>
  <si>
    <t>(Passed+Passed)</t>
  </si>
  <si>
    <t>(A+C ou D)</t>
  </si>
  <si>
    <t>City University of Hong Kong (CityU)</t>
  </si>
  <si>
    <t>Matériaux (avancé)                                                                               Sciences de gestion (avancé)</t>
  </si>
  <si>
    <t xml:space="preserve"> </t>
  </si>
  <si>
    <t>G44003</t>
  </si>
  <si>
    <t xml:space="preserve">ELE </t>
  </si>
  <si>
    <t>CST5004 - Application and Theory of High Frequency devices</t>
  </si>
  <si>
    <t>ECM9038 - MIMO Communication Systems</t>
  </si>
  <si>
    <t>IDI5003 - Introduction to Flat Panel Display</t>
  </si>
  <si>
    <t>IEO5374 - Applied Optical Design</t>
  </si>
  <si>
    <t>Introduction to Computer Security</t>
  </si>
  <si>
    <t>Future Interactive Technology</t>
  </si>
  <si>
    <t>Data Structures and Object-oriented Programming</t>
  </si>
  <si>
    <t>Special Topics in Communication Networks: Network Economics</t>
  </si>
  <si>
    <t>Artificial Intelligence</t>
  </si>
  <si>
    <t>Introduction to Optical Systems</t>
  </si>
  <si>
    <t>Optical Fiber Communication</t>
  </si>
  <si>
    <t>Advanced Clinical Optical Imaging Technology</t>
  </si>
  <si>
    <t>Introduction to Ultrasound and its Applications Seminar</t>
  </si>
  <si>
    <t>Gas Turbine Cooling Technology</t>
  </si>
  <si>
    <t>Heat Exchanger Design</t>
  </si>
  <si>
    <t>Reliability Engineering</t>
  </si>
  <si>
    <t>Energy Technology</t>
  </si>
  <si>
    <t>Materials for Energy Storage and Conversion Device</t>
  </si>
  <si>
    <t>ELE772 - Communications optiques</t>
  </si>
  <si>
    <t>ELE778 - Intelligence artificielle: réseaux neuroniques et systèmes experts</t>
  </si>
  <si>
    <t>F24514</t>
  </si>
  <si>
    <t>I9RSRA - Réseaux de communication</t>
  </si>
  <si>
    <t>I9RSRB - Virtualisation et Systèmes Répartis</t>
  </si>
  <si>
    <t>I9RSRC - Sécurité et administration des réseaux</t>
  </si>
  <si>
    <t>I9RSRD - Outils d'administration des réseaux</t>
  </si>
  <si>
    <t>I9RSRD - Sécurité et Systèmes d'information</t>
  </si>
  <si>
    <t>GTI530 - Aspects opérationnels des réseaux</t>
  </si>
  <si>
    <t>F24360</t>
  </si>
  <si>
    <t>École Supérieure du Soudage et de ses Applications (ESSA)</t>
  </si>
  <si>
    <t>12016 - Three Phase Electrical Systems and Transitional System</t>
  </si>
  <si>
    <t>12022 - Control of Electrical Machines and Drives</t>
  </si>
  <si>
    <t>12023 - Renewable Energy</t>
  </si>
  <si>
    <t>Bases scientifiques de l'ingénieur soudeur</t>
  </si>
  <si>
    <t>Métallurgie générale</t>
  </si>
  <si>
    <t>Métallurgie du soudage</t>
  </si>
  <si>
    <t>Procédés de soudage à l'arc</t>
  </si>
  <si>
    <t>F20018</t>
  </si>
  <si>
    <t>Introduction to Photovoltaic Solar Energy</t>
  </si>
  <si>
    <t>Real-Time Digital Signal Processing</t>
  </si>
  <si>
    <t>Power Electronics</t>
  </si>
  <si>
    <t>Optical communications</t>
  </si>
  <si>
    <t>ELE355 - Électronique de puissance I</t>
  </si>
  <si>
    <t>ELE787 - Systèmes de transmission</t>
  </si>
  <si>
    <t>F24565</t>
  </si>
  <si>
    <t>École Nationale Supérieure de l'Énergie, l'Eau et l'Environnement (Grenoble INP - ENSE3)</t>
  </si>
  <si>
    <t>4EUS4ERS - Etude intégrée des Hydro-Systèmes</t>
  </si>
  <si>
    <t>4EUS4GEO - Géo-Environnement</t>
  </si>
  <si>
    <t>4EUS4MSR - Soil and rock mechanics</t>
  </si>
  <si>
    <t>4EUS4PRO - Team Project</t>
  </si>
  <si>
    <t>4EUS31H1 - Aménagements Hydrauliques 1</t>
  </si>
  <si>
    <t>4EUS3MN - Méthode numérique</t>
  </si>
  <si>
    <t>4EUS4ECS - Étude et contrôle des systèmes mécaniques</t>
  </si>
  <si>
    <t>4EUS4MA2 - Modélisation et analyse d'écoulement 2</t>
  </si>
  <si>
    <t>4EUS4SM - Structure et matériaux</t>
  </si>
  <si>
    <t>5EUS5MHH - Machines hydrauliques &amp; hydroélectricité</t>
  </si>
  <si>
    <t>5EUS5SYH - Systèmes hydrauliques</t>
  </si>
  <si>
    <t>5GUC0604 - Integrated Design: Tools and Methods</t>
  </si>
  <si>
    <t>5GUC1504 - Innovation Management</t>
  </si>
  <si>
    <t>5GUC3005 - Additive Manufacturing</t>
  </si>
  <si>
    <t>WGULOGI9 - Transport Logistics and Operations Research</t>
  </si>
  <si>
    <t>F24559</t>
  </si>
  <si>
    <t>F24567</t>
  </si>
  <si>
    <t>École nationale supérieure de génie industriel (Grenoble INP - Génie industriel)</t>
  </si>
  <si>
    <t>4GML0705 - Gestion des stocks</t>
  </si>
  <si>
    <t>4GUL09B5 - Créativité et innovation</t>
  </si>
  <si>
    <t>4GUP0705 - Méthodes avancées de conception</t>
  </si>
  <si>
    <t>5GUC1204 - The Global Firm</t>
  </si>
  <si>
    <t>5GUC1604 - Purchasing Management</t>
  </si>
  <si>
    <t>5GUC1804 - Strategic Management of the Supply Chain</t>
  </si>
  <si>
    <t>5GUC1904 - Business Marketing</t>
  </si>
  <si>
    <t>5GUC2304 - Sustainable Manufacturing</t>
  </si>
  <si>
    <t>5GUC2804 - Industrial Information Systems</t>
  </si>
  <si>
    <t>WGUKNOW9 - Knowledge Integration and Collaboration in Design</t>
  </si>
  <si>
    <t>WGUS2034 - Global Firm and Economy Dynamics</t>
  </si>
  <si>
    <t>GPAXXX - Concentration</t>
  </si>
  <si>
    <t>C  D</t>
  </si>
  <si>
    <t>Human factors engineering</t>
  </si>
  <si>
    <t>Planning</t>
  </si>
  <si>
    <t>Urban design 3</t>
  </si>
  <si>
    <t>Environment and ecological building</t>
  </si>
  <si>
    <t>Introduction to building equipment</t>
  </si>
  <si>
    <t>Human-computer interface design</t>
  </si>
  <si>
    <t>Introduction to information display engineering</t>
  </si>
  <si>
    <t>Global marketing and business strategy</t>
  </si>
  <si>
    <t>Coding theory</t>
  </si>
  <si>
    <t>Indian Institute of Technology, Bombay (ITT - Bombay)</t>
  </si>
  <si>
    <t>ME 220 - Theory of Machines and Machine Design</t>
  </si>
  <si>
    <t>ME 316 - Kinematics and Dynamics of Machines</t>
  </si>
  <si>
    <t>ME 445 - Fuels and Combustion</t>
  </si>
  <si>
    <t>STM-GC-008 - Construction métallique 2</t>
  </si>
  <si>
    <t>14GCTF31 - Chauffage</t>
  </si>
  <si>
    <t>14GCTF71 - Équipements techniques</t>
  </si>
  <si>
    <t>I3MITC14 - Object, graphs and Network Programming</t>
  </si>
  <si>
    <t>I3MITC22 - Concepts et Hardware pour la Transmission d'Informations</t>
  </si>
  <si>
    <t>I4IRIM11 - Software and hardware architecture for computer systems</t>
  </si>
  <si>
    <t>I4IRSD11 - Logic and problem solving artificial intelligence</t>
  </si>
  <si>
    <t>I3CCIE11 - Ingénierie et Enjeux écologiques</t>
  </si>
  <si>
    <t>I3ICIS11 - Systèmes mécatroniques multicorps</t>
  </si>
  <si>
    <t>I4GMPJ21 - Projet de recherche</t>
  </si>
  <si>
    <t>I4GMPPJ21 - Projets de recherche tutorés et sport</t>
  </si>
  <si>
    <t>I4GMTH31 - Combustion</t>
  </si>
  <si>
    <t>ELEC211P - Introduction to Nanotechnology</t>
  </si>
  <si>
    <t>ELEC3005 - Digital Signal Processing and Systems</t>
  </si>
  <si>
    <t>ELEC3030 - Numerical Methods</t>
  </si>
  <si>
    <t>ELEC310P - Networking Systems</t>
  </si>
  <si>
    <t>ELEC311P - Internet of Things</t>
  </si>
  <si>
    <t>ELEC3915 - Renewable Energy</t>
  </si>
  <si>
    <t>GI2A2SUE3 - Systèmes d'information III</t>
  </si>
  <si>
    <t>GI2A2SUE4 - Procédés et systèmes industriels</t>
  </si>
  <si>
    <t>EcoE1SUE1 - Formation générale</t>
  </si>
  <si>
    <t>EcoE1SUE2 - Conception systémique et écoconception</t>
  </si>
  <si>
    <t>EcoE1SUE3 - Systèmes hybrides, smartgrids, stockage électrochimique</t>
  </si>
  <si>
    <t>EcoE1SUE4 - Énergies renouvelables</t>
  </si>
  <si>
    <t>T200PD - Object-Oriented Programming and Databases</t>
  </si>
  <si>
    <t>T2EMEN - Electromagnetism</t>
  </si>
  <si>
    <t>T31MTE - Manufacturing Technology</t>
  </si>
  <si>
    <t>Mechanics of Aerospace Materials</t>
  </si>
  <si>
    <t>Aerospace Engineering Laboratory I</t>
  </si>
  <si>
    <t>Aerospace System Design I</t>
  </si>
  <si>
    <t>Satellite Systems</t>
  </si>
  <si>
    <t>MAE309 - Aerospace Engineering Laboratory II</t>
  </si>
  <si>
    <t>MAE315 - Aerospace Propulsion</t>
  </si>
  <si>
    <t>MEC403 - Introduction to Naval Architecture</t>
  </si>
  <si>
    <t>MEC488 - Introduction to Biomedical Machine Technology</t>
  </si>
  <si>
    <t>MEC552 - Introduction to Acoustics</t>
  </si>
  <si>
    <t>MEC571 - Marine Production System</t>
  </si>
  <si>
    <t>MEC688 - Introduction to Biomedical System</t>
  </si>
  <si>
    <t>CV0001 - Civil Engineering &amp; Sustainable Built Environment</t>
  </si>
  <si>
    <t>CV3014 - Transportation Engineering</t>
  </si>
  <si>
    <t>CV3015 - Environmental Engineering</t>
  </si>
  <si>
    <t>EM9104 - Air Quality Management</t>
  </si>
  <si>
    <t>EM9106 - Environmental Impact Assessment</t>
  </si>
  <si>
    <t>EN0001 - Sustainability Practices for Urban &amp; Marine Environment</t>
  </si>
  <si>
    <t>EN2001 - Environmental Issues in a Changing World</t>
  </si>
  <si>
    <t>EN3004 - Air pollution control engineering</t>
  </si>
  <si>
    <t>CZ3005 - Artificial intelligence</t>
  </si>
  <si>
    <t>CZ4046 - Intelligent agents</t>
  </si>
  <si>
    <t>EE4285 - Computational intelligence</t>
  </si>
  <si>
    <t>EE4840 - Biophotonics</t>
  </si>
  <si>
    <t>CE4002 - Visual information processing and management</t>
  </si>
  <si>
    <t>CE4013 - Distributed systems</t>
  </si>
  <si>
    <t>CE4024 - Cryptography and network security</t>
  </si>
  <si>
    <t>MA4822 - Measurments and sensing systems</t>
  </si>
  <si>
    <t>MA4845 - Manufacturing automation</t>
  </si>
  <si>
    <t>MA4871 - Non-destructive testing</t>
  </si>
  <si>
    <t>ENER811 - Énergétique</t>
  </si>
  <si>
    <t>Finanzas Para Ingenieros</t>
  </si>
  <si>
    <t>Procesos Industriales I</t>
  </si>
  <si>
    <t>Teoria De Circuitos</t>
  </si>
  <si>
    <t>Organizacion Industrial I</t>
  </si>
  <si>
    <t>AG - Maquinaria agricola</t>
  </si>
  <si>
    <t>IG(1) - Organizacion Industrial I</t>
  </si>
  <si>
    <t>IG(2) - Maquinas para la construccion</t>
  </si>
  <si>
    <t>IG(3) - Maquinas y motores eléctricos</t>
  </si>
  <si>
    <t>Logistica</t>
  </si>
  <si>
    <t>17ss-00676 - Ad-Hoc Networks: Architectures and Protocols</t>
  </si>
  <si>
    <t>17ss-24196 - Introduction to Embedded Systems</t>
  </si>
  <si>
    <t>17ss-58637 - Internet Architecture and Performance</t>
  </si>
  <si>
    <t>MEC431 - Advanced Manufacturing</t>
  </si>
  <si>
    <t>MEC734 - Design for Manufacturing</t>
  </si>
  <si>
    <t>MEC740 - Environmental control in building</t>
  </si>
  <si>
    <t>MEC813 - Flexible manufacturing systems</t>
  </si>
  <si>
    <t>Fundamental Bioremediation</t>
  </si>
  <si>
    <t>Heat Transfer</t>
  </si>
  <si>
    <t>Computational Design</t>
  </si>
  <si>
    <t>Advanced Construction</t>
  </si>
  <si>
    <t>Design of Mega Foundations</t>
  </si>
  <si>
    <t>CSE3008 - Operating Systems</t>
  </si>
  <si>
    <t>ECE5605 - Advanced Database</t>
  </si>
  <si>
    <t>ICE3003 - Computer Architectures</t>
  </si>
  <si>
    <t>ICE3027 - Introduction to robotics</t>
  </si>
  <si>
    <t>SWE3009 - Internet Service and Information Security</t>
  </si>
  <si>
    <t>CSE3012 - Computer Graphics</t>
  </si>
  <si>
    <t>ICE3014 - Multimedia Engineering</t>
  </si>
  <si>
    <t>SWE3011 - Introduction to Artificial Intelligence</t>
  </si>
  <si>
    <t>Strategic Management for Engineers</t>
  </si>
  <si>
    <t>BGU54022 - Statistics in Hydrology</t>
  </si>
  <si>
    <t>Structural Dynamics</t>
  </si>
  <si>
    <t>Flood Risk and Flood Management</t>
  </si>
  <si>
    <t>Ocean and Wind Energy</t>
  </si>
  <si>
    <t>745 - Image and Video Compression</t>
  </si>
  <si>
    <t>EI0685 - Introduction to Surgical Robotics</t>
  </si>
  <si>
    <t>EI7352 (733) - Multimedia Communications</t>
  </si>
  <si>
    <t>EL71006 - Embedded Systems and Security</t>
  </si>
  <si>
    <t>EL7240 - Memory Technologies for Data Storage</t>
  </si>
  <si>
    <t>EL7315 - Broadband Communication Network</t>
  </si>
  <si>
    <t>EL7384 - System-on-Chip Technologies</t>
  </si>
  <si>
    <t>IN2147 (1263) - Parallel Programming</t>
  </si>
  <si>
    <t>IN2194 (312) - Peer-to-Peer-Systems and Security</t>
  </si>
  <si>
    <t>INN1030339 - Optoelectronic and Photovoltaic Devices</t>
  </si>
  <si>
    <t>INP3051533 - Industrial Plasma Technologies</t>
  </si>
  <si>
    <t>INP6075057 - Control System Design</t>
  </si>
  <si>
    <t>EI04004 - Strategic Management for Engineers</t>
  </si>
  <si>
    <t>EI06861 - Embedded Systems Programming Laboratory</t>
  </si>
  <si>
    <t>EI0701 - Computational Intelligence</t>
  </si>
  <si>
    <t>EI7635 - Engineering Management</t>
  </si>
  <si>
    <t>IN2060 - Real Time Systems</t>
  </si>
  <si>
    <t>IN2064 - Machine Learning</t>
  </si>
  <si>
    <t>IN2244 - Industrial Embedded Systems</t>
  </si>
  <si>
    <t>IN2292 - Introduction to Surgical Robotics</t>
  </si>
  <si>
    <t>MW0799 - Introduction to Nuclear Energy</t>
  </si>
  <si>
    <t>MW2128 - Human Factors in Aviation</t>
  </si>
  <si>
    <t>WI001114 - Strategic and International Management</t>
  </si>
  <si>
    <t>IN2021 - Computer Aided Medical Procedures (CAMP1)</t>
  </si>
  <si>
    <t>IN2106 - Praktikum: Cloud Database</t>
  </si>
  <si>
    <t>IN2293 - Medical Augmented Reality</t>
  </si>
  <si>
    <t>BV180071 - Fundamentals of Urban Climate</t>
  </si>
  <si>
    <t>EI8033 - Energy Storage</t>
  </si>
  <si>
    <t>MW1581 - Fluid Machinery</t>
  </si>
  <si>
    <t>MW2149 - Introduction to Wind Energy</t>
  </si>
  <si>
    <t>MW2228 - Aerolasticity</t>
  </si>
  <si>
    <t>Systèmes répartis</t>
  </si>
  <si>
    <t>Systèmes d'information et management</t>
  </si>
  <si>
    <t>Nouvelles technologies IP et internet du futur</t>
  </si>
  <si>
    <t>Réseaux radiomobiles cellulaires</t>
  </si>
  <si>
    <t>INF342 - Systèmes embarqués temps-réel</t>
  </si>
  <si>
    <t>INFRES352 - Modélisation et conception de services et logiciels répartis</t>
  </si>
  <si>
    <t>INFSI350 - Informatique graphique 3D et réalité virtuelle</t>
  </si>
  <si>
    <t>TTA-65076 - Turning Technology into Business: Commercialization and Business Model Development</t>
  </si>
  <si>
    <t>ASE-1258 - Introduction to Control</t>
  </si>
  <si>
    <t>IHA-2377 - Simulation of Machine Systems</t>
  </si>
  <si>
    <t>IHA-2576 - Digital Hydraulics</t>
  </si>
  <si>
    <t>IHA-2609 - Modelling of Fluid Power Components</t>
  </si>
  <si>
    <t>MEI21506 - System Engineering in Factory Automation</t>
  </si>
  <si>
    <t>MEI-45606 - Assembly technologies and systems</t>
  </si>
  <si>
    <t>MEI-56506 - Virtual Commissioning of Robot Systems</t>
  </si>
  <si>
    <t>MEI-61206 - Knowledge Based Asset Management</t>
  </si>
  <si>
    <t>MOL-22216 - Phase Transformations and Heat Treatments of Metals</t>
  </si>
  <si>
    <t>MOL-22226 - Joining Methods for Metals</t>
  </si>
  <si>
    <t>MOL-32256 - Wear of Materials</t>
  </si>
  <si>
    <t>MOL-32326 - Analysis of Materials Performance</t>
  </si>
  <si>
    <t>MOL-42026 - Composites</t>
  </si>
  <si>
    <t>MOL-42027 - Polymer Composites</t>
  </si>
  <si>
    <t>MOL-42076 - Processing of Plastics 1</t>
  </si>
  <si>
    <t>MOL-42166 - Rheology</t>
  </si>
  <si>
    <t>MOL-42226 - Composites</t>
  </si>
  <si>
    <t>MOL-52226 - Functional Materials</t>
  </si>
  <si>
    <t>MOL-53246 - Coatings and Surface Treatments</t>
  </si>
  <si>
    <t>MOL-62236 - High technology fibres</t>
  </si>
  <si>
    <t>MOL-81016 - Advanced Tribology</t>
  </si>
  <si>
    <t>MOL-82076 - Machinery Monitoring</t>
  </si>
  <si>
    <t>MOL-82096 - Machinery Diagnostics</t>
  </si>
  <si>
    <t>541235 - Diseno Mecanico I</t>
  </si>
  <si>
    <t>541238 - Procesos De Fabricacion I</t>
  </si>
  <si>
    <t>541472 - Sistemas Oleohidraulicos</t>
  </si>
  <si>
    <t>541539 - Gestion Del Mantenimiento</t>
  </si>
  <si>
    <t>ICYA 2406 - Potabilizacion</t>
  </si>
  <si>
    <t>ICYA 3306 - Sistemas de Transporte</t>
  </si>
  <si>
    <t>ICYA 3406 - Modelacion Ambiental</t>
  </si>
  <si>
    <t>ICYA 4410 - Comportamiento Y Diseno En Estructuras de Acero</t>
  </si>
  <si>
    <t>IELE 3336 - Automatizacion Industrial</t>
  </si>
  <si>
    <t>IELE2402 - Comunicaciones</t>
  </si>
  <si>
    <t>IELE3102  - Analisis de Sistemas de Potencia</t>
  </si>
  <si>
    <t>12498 - Topografia</t>
  </si>
  <si>
    <t>12524 - Pathology and rehabilitation</t>
  </si>
  <si>
    <t>12525 - Special Concretes and New Materials</t>
  </si>
  <si>
    <t>12528 - Water resource planning and management</t>
  </si>
  <si>
    <t>12539 - Energy systems and Hydroelectric Facilities</t>
  </si>
  <si>
    <t>12827 - Highways and airports</t>
  </si>
  <si>
    <t>12831 - Maritime Works</t>
  </si>
  <si>
    <t>11429 - Electrical machines</t>
  </si>
  <si>
    <t>11430 - Control and automation technology</t>
  </si>
  <si>
    <t>11431 - Electronic technology</t>
  </si>
  <si>
    <t>11636 - Industrial Instrumentation</t>
  </si>
  <si>
    <t>12027 - Regulation and Protection Electrical Machines</t>
  </si>
  <si>
    <t>12964 - Photovoltaic Energy and Power Electronics</t>
  </si>
  <si>
    <t>11562 - Concurrency and Distributed Systems</t>
  </si>
  <si>
    <t>11578 - Design of Operating Systems</t>
  </si>
  <si>
    <t>11600 - Information System`s Architecture Management and Configuration</t>
  </si>
  <si>
    <t>11647 - Digital Image Processing</t>
  </si>
  <si>
    <t>11884 - Aerodynamics</t>
  </si>
  <si>
    <t>11890 - Airport Engineering</t>
  </si>
  <si>
    <t>11919 - Air transport operation</t>
  </si>
  <si>
    <t>11960 - Introduction to Aeronautical Engineering</t>
  </si>
  <si>
    <t>ECV5136 - Topografia I</t>
  </si>
  <si>
    <t>ECV5149 - Geologia de Engenharia</t>
  </si>
  <si>
    <t>ECV5160 - Aeroportos</t>
  </si>
  <si>
    <t>ECV5366 - Barragens</t>
  </si>
  <si>
    <t>EMC5202 - Usinagem dos Materiais</t>
  </si>
  <si>
    <t>EMC5443 - Fundamentos de Sistemas Hidraulicos e Pneumaticos</t>
  </si>
  <si>
    <t>IN01122777 - Design of Structures for Environnemental Protection</t>
  </si>
  <si>
    <t>IN01123480 - Solid Waste Management</t>
  </si>
  <si>
    <t>IN02043578 - Aseismic Design of Building Structures</t>
  </si>
  <si>
    <t>IN0528 - Energy and Buildings</t>
  </si>
  <si>
    <t>INL1000513 - International environmental law</t>
  </si>
  <si>
    <t>INN1032119 - Energy and buildings</t>
  </si>
  <si>
    <t>INO1122777 - Design of structures for environmental protection</t>
  </si>
  <si>
    <t>INO2043809 - Precast and timber structures</t>
  </si>
  <si>
    <t>Remediation of contaminated sites</t>
  </si>
  <si>
    <t>Disegno Edile 3</t>
  </si>
  <si>
    <t>Applied Acoustics</t>
  </si>
  <si>
    <t>102730 - Electronic Circuits and Technologies</t>
  </si>
  <si>
    <t>102731 - Electronic Power Circuits</t>
  </si>
  <si>
    <t>Projects and business organisation</t>
  </si>
  <si>
    <t>Transportation</t>
  </si>
  <si>
    <t>Steel Structures</t>
  </si>
  <si>
    <t>Concrete structures</t>
  </si>
  <si>
    <t>GBIO0008-2 - Medical Imaging</t>
  </si>
  <si>
    <t>GBIO0025-1 - Biologie générale et cellulaire</t>
  </si>
  <si>
    <t>GBIO0026-1 - Physiologie des systèmes</t>
  </si>
  <si>
    <t>Building Physics</t>
  </si>
  <si>
    <t>Mechanics of Materials 2</t>
  </si>
  <si>
    <t>Dynamics and earthquake engineering</t>
  </si>
  <si>
    <t>IDE660008C - BSc Project</t>
  </si>
  <si>
    <t>IDE660037L - Electrical Power Systems</t>
  </si>
  <si>
    <t>ARCH0017-4 - Modélisation architecturale numérique</t>
  </si>
  <si>
    <t>ELEN0443-2 - Acoustique et éclairage du bâtiment</t>
  </si>
  <si>
    <t>GCIV0009-1 - Conception et exécution des constructions hydrauliques en rivière</t>
  </si>
  <si>
    <t>GCIV0603-2 - Géotechnique et infrastructures</t>
  </si>
  <si>
    <t>GCIV0644-1 - Structures métalliques et mixtes acier-béton</t>
  </si>
  <si>
    <t>GCIV0646-1 - Conception et exécution des bâtiments</t>
  </si>
  <si>
    <t>GCIV2030-2 - Conception structurale des bâtiments</t>
  </si>
  <si>
    <t>GCIV2037-1 - Analyse des structures II</t>
  </si>
  <si>
    <t>GCIV2172-1 - Calcul d'éléments métalliques</t>
  </si>
  <si>
    <t>GEOL0001-1 - Géologie et géologie de l'ingénieur</t>
  </si>
  <si>
    <t>INFO0026-3 - Computer graphics</t>
  </si>
  <si>
    <t>INFO0948-2 - Introduction to intelligent robotics</t>
  </si>
  <si>
    <t>INFO2051-1 - Object-oriented programming on mobile devices</t>
  </si>
  <si>
    <t>INFO0085-1 - Compilers</t>
  </si>
  <si>
    <t>ELEC0053-2 - Circuits électriques</t>
  </si>
  <si>
    <t>GENV0002-1 - Sustainable energy</t>
  </si>
  <si>
    <t>MECA0004-3 - Performance et comportement des véhicules</t>
  </si>
  <si>
    <t>MECA0041-1 - Moteurs à combustion interne</t>
  </si>
  <si>
    <t>MECA0467-1 - Turbomachines</t>
  </si>
  <si>
    <t>MECA0504-1 - Automatisation industrielle</t>
  </si>
  <si>
    <t>GE02 - Evaluation de la performance</t>
  </si>
  <si>
    <t>IP54 - Optimisation des procédés et gestion des connaissances</t>
  </si>
  <si>
    <t>MC55 - Robotique industrielle</t>
  </si>
  <si>
    <t>UN52 - Logistique interne : implantation et simulation de flux</t>
  </si>
  <si>
    <t>EN41 - Techniques et outils de conception en électronique</t>
  </si>
  <si>
    <t>EV00 - Initiation à l'environnement et à ses problématiques</t>
  </si>
  <si>
    <t>LO43 - Bases fondamentales de la programmation orientée objet</t>
  </si>
  <si>
    <t>MC51 - Capteur, métrologie</t>
  </si>
  <si>
    <t>OI44 - Systèmes à évènements discrets</t>
  </si>
  <si>
    <t>SY53 - Analyse et traitement du signal</t>
  </si>
  <si>
    <t>SY55 - Architecture des sytèmes automatisés et réseaux industriels</t>
  </si>
  <si>
    <t>UN55 - Ingénierie système dirigée par les modèles</t>
  </si>
  <si>
    <t>IA54 - Systèmes multi-agents et résolution dIstribuée de problèmes</t>
  </si>
  <si>
    <t xml:space="preserve">IN52 - Traitement et analyse d'images numériques </t>
  </si>
  <si>
    <t>IN54 - Reconnaissance des formes</t>
  </si>
  <si>
    <t>LO41 - Système d'exploitation : Principes et communication</t>
  </si>
  <si>
    <t>TR54 - Modélisation et commande des systèmes temps-réel</t>
  </si>
  <si>
    <t>VI50 - Vision et réalité virtuelle</t>
  </si>
  <si>
    <t>Ajou</t>
  </si>
  <si>
    <t>CityU HK</t>
  </si>
  <si>
    <t>EMA</t>
  </si>
  <si>
    <t>ENSAM-Paris</t>
  </si>
  <si>
    <t>ENSEIRB-MATMECA</t>
  </si>
  <si>
    <t>École nationale supérieure d'électronique, informatique, télécommunications, mathématiques et mécanique de Bordeaux (ENSEIRB-MATMECA)</t>
  </si>
  <si>
    <t>BA01 - Equipements techniques du bâtiment</t>
  </si>
  <si>
    <t>BA04 - Conversion et gestion des énergies renouvelables</t>
  </si>
  <si>
    <t>EV01 - Procédés de traitement des déchets</t>
  </si>
  <si>
    <t>UB02 - Systèmes de transport urbain</t>
  </si>
  <si>
    <t>UB08 - Hydrologie urbaine</t>
  </si>
  <si>
    <t>UR05 - Planning and Environment</t>
  </si>
  <si>
    <t>BM02 - Organes artificiels et biorhéologie</t>
  </si>
  <si>
    <t>BM08 - Modélisation des systèmes biomécaniques</t>
  </si>
  <si>
    <t>CT04 - Contrôles non destructifs</t>
  </si>
  <si>
    <t>EN21 - Bases de l'électronique analogique</t>
  </si>
  <si>
    <t>MS02 - Principes physiques des capteurs et instrumentation</t>
  </si>
  <si>
    <t>SY12 - Modélisation et performance de systèmes de production</t>
  </si>
  <si>
    <t>TS01 - Maitrise des risques</t>
  </si>
  <si>
    <t>BL01 - Sciences biologiques pour ingénieur</t>
  </si>
  <si>
    <t>EG01 - Ergonomics</t>
  </si>
  <si>
    <t>MQ04 - Polymers</t>
  </si>
  <si>
    <t>MS03 - Measurement and normalisation of acoustics and vibration</t>
  </si>
  <si>
    <t>NF18 - Design of relational databases</t>
  </si>
  <si>
    <t>TN12 - Mechanical design</t>
  </si>
  <si>
    <t>TN20 - CAD: Geometrical Modelling</t>
  </si>
  <si>
    <t>FQ01 - Assurance et contrôle de la qualité</t>
  </si>
  <si>
    <t>GP28 - Excellence industrielle</t>
  </si>
  <si>
    <t>IF14 - Analyse du Système d'information</t>
  </si>
  <si>
    <t>SY20 - Intelligence industrielle</t>
  </si>
  <si>
    <t>TS02 - Gestion des risques industriels</t>
  </si>
  <si>
    <t>CIVL3690 - Environmental Engineering Analysis</t>
  </si>
  <si>
    <t>CIVL4250 - Groundwater Hydrology</t>
  </si>
  <si>
    <t>12517 - Prestressed concrete</t>
  </si>
  <si>
    <t>ARCH-Y-400 - Design of concrete structures</t>
  </si>
  <si>
    <t>ARCH-Y-405 - Design of steel structures</t>
  </si>
  <si>
    <t>ARCH-Y-406 - Structural renovation techniques</t>
  </si>
  <si>
    <t>ARCH-Y-500 - Low energy design for sustainable buildings</t>
  </si>
  <si>
    <t>CNST-H-306 - Bioclimatic design</t>
  </si>
  <si>
    <t>CNST-H-311 - Technologie et comportement du béton et des matériaux cimentaires</t>
  </si>
  <si>
    <t>CNST-H-502 - Pathologies, rénovation et réhabilitation des structures</t>
  </si>
  <si>
    <t>CNST-H-503 - Architectural engineering and construction project management</t>
  </si>
  <si>
    <t>CNST-H-524 - Conception et gestion des infrastructures de transport</t>
  </si>
  <si>
    <t>CNST-H-529 - Rock mechanics and underground structures</t>
  </si>
  <si>
    <t>CNST-H-530 - Integrated structural design</t>
  </si>
  <si>
    <t>CNST-Y-400 - Experimental Techniques for Testing, Non Destructive Techniques and Structural Health Monitoring</t>
  </si>
  <si>
    <t>INFO-F-413 - Data structures and algorithms</t>
  </si>
  <si>
    <t>INFO-H-100 - Informatique</t>
  </si>
  <si>
    <t>INFO-H-304 - Compléments de programmation et d'algorithmique</t>
  </si>
  <si>
    <t>INFO-H-500 - Image acquisition and processing</t>
  </si>
  <si>
    <t>MATH-H-3001 - Signaux et systèmes</t>
  </si>
  <si>
    <t>MECA-H-409 - Design Methodology</t>
  </si>
  <si>
    <t>MECA-H-414 - Renewable energy technology</t>
  </si>
  <si>
    <t>MECA-Y-401 - Piston engines</t>
  </si>
  <si>
    <t>MECA-Y-402 - Aerodynamics</t>
  </si>
  <si>
    <t>09CIM003 - Imperial College: Transport Engineering and Operations</t>
  </si>
  <si>
    <t>CEGE3010A - Financial Aspects of Project Engineering and Contracting A</t>
  </si>
  <si>
    <t>CEGE3011A - Systems Society and Sustainability A</t>
  </si>
  <si>
    <t>MECH101P - Introduction to Mechanical Engineering</t>
  </si>
  <si>
    <t>MECH202PA - Control and Instrumentation A</t>
  </si>
  <si>
    <t>MECH310PA - Bio Fluid Mechanics A</t>
  </si>
  <si>
    <t>MICMA1-01 - Composite Materials</t>
  </si>
  <si>
    <t>MIEUC1-02 - Eurocode 3 -Steel Structures</t>
  </si>
  <si>
    <t>MIFRM1-01 - Fracture Mechanics Introductory</t>
  </si>
  <si>
    <t>CIVL331 - Steel and Timber Design</t>
  </si>
  <si>
    <t>CIVL433 - Advanced Concrete Design</t>
  </si>
  <si>
    <t>CIVL435 - Advanced Structural Analysis</t>
  </si>
  <si>
    <t>CIVL439 - Design of Timber Structures</t>
  </si>
  <si>
    <t>ELEC342 - Electro-Mechanical Energy Conversion and Transmission</t>
  </si>
  <si>
    <t>ELEC462 - Sensors and Actuators in Microsystems</t>
  </si>
  <si>
    <t>ELEC465 - Microsystems Design</t>
  </si>
  <si>
    <t>ELEC473 - Biological Micro-Electro-Mechanical Systems</t>
  </si>
  <si>
    <t>PROJ841 - APP-IAI (Apprentissage par projet) - (bâtiment intelligent - objets communicants)</t>
  </si>
  <si>
    <t>ELEC331 - Computer Communications</t>
  </si>
  <si>
    <t>ELEC442 - Introduction to Robotics</t>
  </si>
  <si>
    <t>MECH368 - Engineering Mesurements and Instrumentation</t>
  </si>
  <si>
    <t>CPEN 312 - Digital Systems and Microcomputers</t>
  </si>
  <si>
    <t>CPEN 331 - Operating Systems</t>
  </si>
  <si>
    <t>CPEN 431 - Design of Distributed Software Applications</t>
  </si>
  <si>
    <t>CPEN400A - Building modern web applications</t>
  </si>
  <si>
    <t>EECE592 - Architecture for Learning Systems</t>
  </si>
  <si>
    <t>BMEG410 - Biomedical Equipment Physiology and Anatomy</t>
  </si>
  <si>
    <t>BMEG456 - Clinical and Industrial Biomedical 
Engineering</t>
  </si>
  <si>
    <t>MECH375 - Heat Transfer I</t>
  </si>
  <si>
    <t>MECH392 - Manufacturing Processes</t>
  </si>
  <si>
    <t>MECH466 - Automatic Control</t>
  </si>
  <si>
    <t>MECH470 - Energy Conversion Systems</t>
  </si>
  <si>
    <t>MECH491 - Computer-Aided Manufacturing</t>
  </si>
  <si>
    <t>MECH495 - Industrial Engineering</t>
  </si>
  <si>
    <t>MTRL495 - Biomaterials</t>
  </si>
  <si>
    <t>Telecommunication systems</t>
  </si>
  <si>
    <t>Advanced Power Conversion and Control</t>
  </si>
  <si>
    <t>Intelligent Systems and Robotics</t>
  </si>
  <si>
    <t>Micro-Engineering &amp; Micro-Technology</t>
  </si>
  <si>
    <t>4ENT1102 - Smart Technology</t>
  </si>
  <si>
    <t>5ENT1049 - Mark-up Languages and Metadata</t>
  </si>
  <si>
    <t>6ENT1030 - Smart Systems</t>
  </si>
  <si>
    <t>6ELE0067 - Intelligent Systems and Robotics</t>
  </si>
  <si>
    <t>6ELE0070 - Operating Systems and Object Oriented Programming</t>
  </si>
  <si>
    <t>4ENT1115 - Automotive and Motorsport Technology</t>
  </si>
  <si>
    <t>5ENT1006 - Principles of Aircraft Systems</t>
  </si>
  <si>
    <t>5ENT1032 - Aerospace Design</t>
  </si>
  <si>
    <t>6AAD0022 - Vehicle Engineering Design</t>
  </si>
  <si>
    <t>6ENT1057 - Motorsport Technology</t>
  </si>
  <si>
    <t>6ENT1067 - Vehicule Design</t>
  </si>
  <si>
    <t>EE434 - Microwave Engineering</t>
  </si>
  <si>
    <t>EE511 - Power Electronics</t>
  </si>
  <si>
    <t>EE524 - Application Specific Integrated Circuit (ASCI) Design</t>
  </si>
  <si>
    <t>G18004</t>
  </si>
  <si>
    <t>CTNXXX- Concentration</t>
  </si>
  <si>
    <t>D+</t>
  </si>
  <si>
    <t>A+</t>
  </si>
  <si>
    <t>CC</t>
  </si>
  <si>
    <t>BB</t>
  </si>
  <si>
    <t>G22012</t>
  </si>
  <si>
    <t>CTN783 - Charpentes d'acier</t>
  </si>
  <si>
    <t>Institut National des Sciences Appliquées de Strasbourg (INSA - Strasbourg)</t>
  </si>
  <si>
    <t>F24185</t>
  </si>
  <si>
    <t>Institut National des Sciences Appliquées de Toulouse (INSA - Toulouse)</t>
  </si>
  <si>
    <t>MEC785 - Méthodologie de conception pour la fabrication et l'assemblage</t>
  </si>
  <si>
    <t xml:space="preserve"> - </t>
  </si>
  <si>
    <t>F24039</t>
  </si>
  <si>
    <t>ELE666 - Traitement numérique des signaux</t>
  </si>
  <si>
    <t>F12007</t>
  </si>
  <si>
    <t>GPA789 - Analyse et conception orientées objet</t>
  </si>
  <si>
    <t>G18008</t>
  </si>
  <si>
    <t>MEC636 - Acoustique industrielle</t>
  </si>
  <si>
    <t>B-  B+</t>
  </si>
  <si>
    <t>G42002</t>
  </si>
  <si>
    <t>MEC761 - Essais mécaniques et contrôle non destructif</t>
  </si>
  <si>
    <t>LOG735 - Systèmes distribués</t>
  </si>
  <si>
    <t>EM9107 - Environmental Health and Safety Management</t>
  </si>
  <si>
    <t>EN4102 - Membrane Water Reclamation Technology</t>
  </si>
  <si>
    <t>A-  B  B+  D+</t>
  </si>
  <si>
    <t>B  B+</t>
  </si>
  <si>
    <t>CTN768 - Domaines émergents en génie de l'environnement</t>
  </si>
  <si>
    <t>B  B+  C</t>
  </si>
  <si>
    <t>F24587</t>
  </si>
  <si>
    <t>D02005</t>
  </si>
  <si>
    <t>F05052</t>
  </si>
  <si>
    <t>LOG540 - Analyse et conception de logiciels de télécommunications</t>
  </si>
  <si>
    <t>17ss-59503 - Data Mining Algorithms</t>
  </si>
  <si>
    <t>A14029</t>
  </si>
  <si>
    <t>G18006</t>
  </si>
  <si>
    <t>LOG710 - Principes des systèmes d'exploitation et programmation système</t>
  </si>
  <si>
    <t>LOG750 - Infographie</t>
  </si>
  <si>
    <t>A+  A  B+</t>
  </si>
  <si>
    <t>F05010</t>
  </si>
  <si>
    <t>ELE785 - Systèmes de communication sans fil</t>
  </si>
  <si>
    <t>GPA759 - Réseau de neurones et intelligence artificielle</t>
  </si>
  <si>
    <t>GTI770 - Système intelligens et apprentissage machine</t>
  </si>
  <si>
    <t>F24488</t>
  </si>
  <si>
    <t>LOG550 - Conception de systèmes informatiques en temps réel</t>
  </si>
  <si>
    <t>8  10</t>
  </si>
  <si>
    <t>GTI785 - Systèmes d'application mobile</t>
  </si>
  <si>
    <t>7,8  8,4</t>
  </si>
  <si>
    <t>GTI727 - Progiciels de gestion intégrée</t>
  </si>
  <si>
    <t>F22003</t>
  </si>
  <si>
    <t xml:space="preserve">ANCIEN MEC620 </t>
  </si>
  <si>
    <t>D08002</t>
  </si>
  <si>
    <t>D08011</t>
  </si>
  <si>
    <t>ELE664 - Communication numérique</t>
  </si>
  <si>
    <t>LOG710 - Principes des systèmes d'exploitation et programmaion système</t>
  </si>
  <si>
    <t>ELE550 - Machines électriques</t>
  </si>
  <si>
    <t>ELE673 - Instrumentation industrielle</t>
  </si>
  <si>
    <t>F20013</t>
  </si>
  <si>
    <t>D06007</t>
  </si>
  <si>
    <t>CTN785 - Analyse et conception des structures</t>
  </si>
  <si>
    <t>CTN732 - Systèmes mécaniques du bâtiment</t>
  </si>
  <si>
    <t>F36003</t>
  </si>
  <si>
    <t>F20029</t>
  </si>
  <si>
    <t>GTS501 - Ingénierie des systèmes humains</t>
  </si>
  <si>
    <t>F20005</t>
  </si>
  <si>
    <t>F54004</t>
  </si>
  <si>
    <t>ELE653 - Transport de l'énergie</t>
  </si>
  <si>
    <t>GOL512 - Ingénierie simultanée dans le développement de produits</t>
  </si>
  <si>
    <t>F18004</t>
  </si>
  <si>
    <t>CEGE3005A - Civil Engineering Materials A</t>
  </si>
  <si>
    <t>CEGE3010A - Financial Aspects of Projest Engineering and Contracting A</t>
  </si>
  <si>
    <t>CEGE3021A - Fluids and Engineering Analysis A</t>
  </si>
  <si>
    <t>CEGEG016A - Environmental System A</t>
  </si>
  <si>
    <t>MECA0444-1 - Conception mécanique et usinage</t>
  </si>
  <si>
    <t>F12002</t>
  </si>
  <si>
    <t xml:space="preserve">  </t>
  </si>
  <si>
    <t>MECA0009-2 - Introduction to microtechnology</t>
  </si>
  <si>
    <t>MECA0018-2 - Processus industriels de mise en forme</t>
  </si>
  <si>
    <t>MEC737 - Moteurs alternatifs à combustion interne</t>
  </si>
  <si>
    <t>MEC624 - ???</t>
  </si>
  <si>
    <t>36,67 ou 85,00</t>
  </si>
  <si>
    <t>F24136</t>
  </si>
  <si>
    <t>QP51 - Maîtrise de la qualité - démarche 6 sigma</t>
  </si>
  <si>
    <t>GE02 - Évaluation de la performance</t>
  </si>
  <si>
    <t>D  E</t>
  </si>
  <si>
    <t>B  E</t>
  </si>
  <si>
    <t>D  F</t>
  </si>
  <si>
    <t>A  B  C</t>
  </si>
  <si>
    <t>C D</t>
  </si>
  <si>
    <t>GPA668 - Capteurs et actionneurs</t>
  </si>
  <si>
    <t>C  D  E</t>
  </si>
  <si>
    <t>F24090</t>
  </si>
  <si>
    <t>B  C</t>
  </si>
  <si>
    <t>B  C  E</t>
  </si>
  <si>
    <t>GTS502 - Risque dans le secteur de la santé</t>
  </si>
  <si>
    <t>F24151</t>
  </si>
  <si>
    <t>CL03 - Logistique de transport et de distribution</t>
  </si>
  <si>
    <t>CS01 - Analyse de la valeur et Analyse fonctionnelle</t>
  </si>
  <si>
    <t>A08002</t>
  </si>
  <si>
    <t>F12003</t>
  </si>
  <si>
    <t>GPA665 - Structures de donnée et algorithmes</t>
  </si>
  <si>
    <t>62,5 ou D E</t>
  </si>
  <si>
    <t>70,00 ou C</t>
  </si>
  <si>
    <t>F56002</t>
  </si>
  <si>
    <t>F18002</t>
  </si>
  <si>
    <t>MEC619 - Mécanique des matériaux composites</t>
  </si>
  <si>
    <t>MEC728 - Conception et analyse des assemblages</t>
  </si>
  <si>
    <t>GTS503 - Technologies de la santé, normes et homologation</t>
  </si>
  <si>
    <t>GTS620 - Biomatériaux pour dispositifs médicaux</t>
  </si>
  <si>
    <t>GTI525 - Technologies de développement Internet</t>
  </si>
  <si>
    <t>GTI770 - Systèmes intelligents et apprentissage machine</t>
  </si>
  <si>
    <t>Santé</t>
  </si>
  <si>
    <t>A04003</t>
  </si>
  <si>
    <t>F56008</t>
  </si>
  <si>
    <t>University of Hertfordshire                                                                                      Université du Hertfordshire (UduH)</t>
  </si>
  <si>
    <t>B20000</t>
  </si>
  <si>
    <t>NOM COMPLET DE L'UNIVERSITÉ</t>
  </si>
  <si>
    <t>AAU</t>
  </si>
  <si>
    <t>AU</t>
  </si>
  <si>
    <t>CTU</t>
  </si>
  <si>
    <t>ESIROI</t>
  </si>
  <si>
    <t>ESSA</t>
  </si>
  <si>
    <t>ETSEIB</t>
  </si>
  <si>
    <t>Grenoble INP - ENSE3</t>
  </si>
  <si>
    <t>Grenoble INP - ESISAR</t>
  </si>
  <si>
    <t>Grenoble INP - G. Ind.</t>
  </si>
  <si>
    <t>Hanyang</t>
  </si>
  <si>
    <t>INPT</t>
  </si>
  <si>
    <t>INSA Lyon</t>
  </si>
  <si>
    <t>INSA Strasbourg</t>
  </si>
  <si>
    <t>INSA Toulouse</t>
  </si>
  <si>
    <t>ITT - Bombay</t>
  </si>
  <si>
    <t>KU Leuven</t>
  </si>
  <si>
    <t>KAIST</t>
  </si>
  <si>
    <t>NTU</t>
  </si>
  <si>
    <t>NCTU</t>
  </si>
  <si>
    <t>Polytech Annecy-Ch.</t>
  </si>
  <si>
    <t>PolyTech Orléans</t>
  </si>
  <si>
    <t>PolyTech Montpellier</t>
  </si>
  <si>
    <t>RWTH Aachen</t>
  </si>
  <si>
    <t>Ryerson</t>
  </si>
  <si>
    <t>SKKU</t>
  </si>
  <si>
    <t>TELECOM</t>
  </si>
  <si>
    <t>TUM</t>
  </si>
  <si>
    <t>UAB</t>
  </si>
  <si>
    <t>UBC</t>
  </si>
  <si>
    <t>UCA</t>
  </si>
  <si>
    <t>UCL</t>
  </si>
  <si>
    <t>UdeC</t>
  </si>
  <si>
    <t>UFSC</t>
  </si>
  <si>
    <t>UduH</t>
  </si>
  <si>
    <t>ULB</t>
  </si>
  <si>
    <t>UduM</t>
  </si>
  <si>
    <t>Uniandes</t>
  </si>
  <si>
    <t>UNIPD</t>
  </si>
  <si>
    <t>UPC</t>
  </si>
  <si>
    <t>UPV</t>
  </si>
  <si>
    <t>UPT</t>
  </si>
  <si>
    <t>UTBM</t>
  </si>
  <si>
    <t>UTC</t>
  </si>
  <si>
    <t>UTT</t>
  </si>
  <si>
    <t>École Supérieure d'Ingénieurs Réunion Océan Indien (ESIROI)</t>
  </si>
  <si>
    <t>UND</t>
  </si>
  <si>
    <t>IDE660038L - State Space and Digital Control</t>
  </si>
  <si>
    <t>IDE660009L - Sustainable Energy Systems: Economics, Environment and Public Regulation</t>
  </si>
  <si>
    <t>F24364</t>
  </si>
  <si>
    <t>École des Hautes Études d'Ingénieurs (HEI)</t>
  </si>
  <si>
    <t>F63004 - F64000</t>
  </si>
  <si>
    <t>(C+A)</t>
  </si>
  <si>
    <t>(C+A+B)</t>
  </si>
  <si>
    <t>(D+A)</t>
  </si>
  <si>
    <t>(B+F+A)</t>
  </si>
  <si>
    <t>(B+A+A+A)</t>
  </si>
  <si>
    <t>(A+A+D+A)</t>
  </si>
  <si>
    <t>(A+B+A)</t>
  </si>
  <si>
    <t>F24325</t>
  </si>
  <si>
    <t>École nationale du génie de l'eau et de l'environnement de Strasbourg (ENGEES)</t>
  </si>
  <si>
    <t>HEI</t>
  </si>
  <si>
    <t>ENGEES</t>
  </si>
  <si>
    <t>les 3 modules "Enr Solaire" font parti du regroupement EN4B8ENR de l'ÉSIROI.</t>
  </si>
  <si>
    <t>F24191</t>
  </si>
  <si>
    <t>École supérieure des techniques aéronautiques et de construction automobile (ESTACA)</t>
  </si>
  <si>
    <t>ESTACA</t>
  </si>
  <si>
    <t>(S+S+E)</t>
  </si>
  <si>
    <t>(S+S+S)</t>
  </si>
  <si>
    <t>(E+S+S)</t>
  </si>
  <si>
    <t>C3P</t>
  </si>
  <si>
    <t>Engagement dans la vie de l'école</t>
  </si>
  <si>
    <t>Technical English</t>
  </si>
  <si>
    <t>COURS DE MAÎTRISE</t>
  </si>
  <si>
    <t>SYSXXX - Cours de maîtrise</t>
  </si>
  <si>
    <t xml:space="preserve">Règlementation et assurance qualité forment une seule note. Aspect économie et hygiène forment une seule note. </t>
  </si>
  <si>
    <t>COURS DE N'AYANT PAS D'ÉQUIVALENCE À L'ÉTS</t>
  </si>
  <si>
    <t>NON-CRÉDITÉ + PAS D'ÉQUIVALENCE</t>
  </si>
  <si>
    <t>AUCUN</t>
  </si>
  <si>
    <t>ULiège</t>
  </si>
  <si>
    <t>F24314</t>
  </si>
  <si>
    <t>École polytechnique universitaire de Montpellier (PolyTech Montpellier)</t>
  </si>
  <si>
    <t>PEII71 - Informatique S7</t>
  </si>
  <si>
    <t>PEII72 - Robotique de manipulation</t>
  </si>
  <si>
    <t>PEII74 - SHEJS et langues S7</t>
  </si>
  <si>
    <t>PMI61D - Introduction à la conception + Résistance aux matériaux 1 + Résistance aux matériaux 2</t>
  </si>
  <si>
    <t xml:space="preserve">PMI61D - Rhéologie Méthodes Expérimentales  </t>
  </si>
  <si>
    <t>PMI81D - Conception Mécanique 2 + Structure &amp; Dimension + Procédés de mise en forme des matériaux</t>
  </si>
  <si>
    <t>PMI81D - Automatique des Systèmes actionnés</t>
  </si>
  <si>
    <t>1 cours avec 3 sous-cours</t>
  </si>
  <si>
    <t>Mécanique des fluides et Rhéologie</t>
  </si>
  <si>
    <t>PAS D'ÉQUIVALENCE</t>
  </si>
  <si>
    <t>4EUS4HMT - Heat and Mass Transfer                                              4EUS4PRO - Team Project</t>
  </si>
  <si>
    <t>4EUS4ERS - Étude intégrée des Hydro-Systèmes</t>
  </si>
  <si>
    <t>Fundamentals of urban design 2</t>
  </si>
  <si>
    <t>Introductory korean language level I</t>
  </si>
  <si>
    <t>F24482</t>
  </si>
  <si>
    <t>École Polytechnique de l'Université d'Orléans (Polytech Orléans)</t>
  </si>
  <si>
    <t>Couplage multiphysique</t>
  </si>
  <si>
    <t>Matériaux en conditions extrèmes et simulation des transfert à haute température</t>
  </si>
  <si>
    <t>Élaboration, relation structure et caractérisation des matériaux avancés</t>
  </si>
  <si>
    <t>Combustion &amp; Applications</t>
  </si>
  <si>
    <t>Moteurs</t>
  </si>
  <si>
    <t>Contrôle moteur</t>
  </si>
  <si>
    <t>F24037</t>
  </si>
  <si>
    <t>INPG</t>
  </si>
  <si>
    <t>MSIN3002 - Marketing Communications</t>
  </si>
  <si>
    <t>(D+B)</t>
  </si>
  <si>
    <t>(D+D+D)</t>
  </si>
  <si>
    <t>I3ICDM11 - ESM</t>
  </si>
  <si>
    <t>I4GMTM71 - Maquette numérique</t>
  </si>
  <si>
    <t>I4CCGA21 - Sport</t>
  </si>
  <si>
    <t>S</t>
  </si>
  <si>
    <t>Individual Study</t>
  </si>
  <si>
    <t>Strategic Management of Innovation</t>
  </si>
  <si>
    <t>System Development and Project Management</t>
  </si>
  <si>
    <t>Introductory Chinese (I)</t>
  </si>
  <si>
    <t>Technology Marketing</t>
  </si>
  <si>
    <t>(D+A) ou (C+A)</t>
  </si>
  <si>
    <t>(E+C) ou (E+E)</t>
  </si>
  <si>
    <t>(D+B) ou (E+B)</t>
  </si>
  <si>
    <t>SHES703 - Communication ressources et dynamiques professionnelles</t>
  </si>
  <si>
    <t xml:space="preserve">Korean Language Program 1 </t>
  </si>
  <si>
    <t xml:space="preserve">P </t>
  </si>
  <si>
    <t>(4+4)</t>
  </si>
  <si>
    <t>(3+4)</t>
  </si>
  <si>
    <t>(3+2)</t>
  </si>
  <si>
    <t>(4+3)</t>
  </si>
  <si>
    <t>(3+5)</t>
  </si>
  <si>
    <t>KIE-10016 - Starting Finnish</t>
  </si>
  <si>
    <t>(1,7+1,7)</t>
  </si>
  <si>
    <t>(1,0+1,3)</t>
  </si>
  <si>
    <t>(3,7+1,3)</t>
  </si>
  <si>
    <t>COURS HORS-PROGRAMME</t>
  </si>
  <si>
    <t>MW1476 - Renewable Energy Technology 2</t>
  </si>
  <si>
    <t>German as a Foreign Language A1.1</t>
  </si>
  <si>
    <t>Génie Aérospatial</t>
  </si>
  <si>
    <t>UCA ELE - Nivel 2</t>
  </si>
  <si>
    <t>Lengue Espanola A Traves De La Musica Y Cultura Popular Argentinas</t>
  </si>
  <si>
    <t>AE507 - Design, Build and test</t>
  </si>
  <si>
    <t>AE516 - Computational Fluid Dynamics</t>
  </si>
  <si>
    <t>MSA674 - Project Mgmt in Avia/Aerosp</t>
  </si>
  <si>
    <t>SYS813 - Matériaux à haute résistance mécanique et leurs procédés de fabrication</t>
  </si>
  <si>
    <t>MGA825 - Dynamique des fluides en aéronautique</t>
  </si>
  <si>
    <t>GES820 - Ingénierie avancée de projets</t>
  </si>
  <si>
    <t>COURS NON-CRÉDITÉS OU NON-RECONNUS</t>
  </si>
  <si>
    <t>CAD7824 - Modulo Internacional: the future of work</t>
  </si>
  <si>
    <t>Aucune reconnaissance</t>
  </si>
  <si>
    <t>CTN784 - Conception et analyse de ponts</t>
  </si>
  <si>
    <t>DEPO2246 - Escalada en muro Intermedio</t>
  </si>
  <si>
    <t xml:space="preserve">COURS NON-CRÉDITÉS </t>
  </si>
  <si>
    <t>12018 - Electrical lines and electricity transport</t>
  </si>
  <si>
    <t>13458 - Espagnol III general (B) B1</t>
  </si>
  <si>
    <t>13459 - Espagnol IV general (B) B2</t>
  </si>
  <si>
    <t>Abandon du cours</t>
  </si>
  <si>
    <t>Introduction to Environmental Engineering Highways and Traffic Engineering</t>
  </si>
  <si>
    <t>(A+D) OU (B+D)</t>
  </si>
  <si>
    <t>COURS DE REMPLACEMENT</t>
  </si>
  <si>
    <t>MEC523 - ???</t>
  </si>
  <si>
    <t>PS09 - Acoustique appliquée</t>
  </si>
  <si>
    <t>MQ03 - Vibration mechanics I</t>
  </si>
  <si>
    <t>Gastronomy in French culture</t>
  </si>
  <si>
    <t>F20019</t>
  </si>
  <si>
    <t>UdeS</t>
  </si>
  <si>
    <t>2030111 - Tratamientos de aguas</t>
  </si>
  <si>
    <t>2030114 - Analisis experimental de estructuras</t>
  </si>
  <si>
    <t>2030037 - Amplificacion de elasticidad y resistencia de materiales</t>
  </si>
  <si>
    <t>2250033 - Procedimientos generales de construccion</t>
  </si>
  <si>
    <t>2250069 - Metodologia e historia de la ingenieria</t>
  </si>
  <si>
    <t>F24118</t>
  </si>
  <si>
    <t>UPPA</t>
  </si>
  <si>
    <t>Tampere</t>
  </si>
  <si>
    <t>C68001 - C68003</t>
  </si>
  <si>
    <t>Soudage par faisceau laser et faisceau électron forment une seule note. Soudage thermopastique, flamme et coupage thermique forment une seule note.</t>
  </si>
  <si>
    <t>F24036</t>
  </si>
  <si>
    <t>ELE889 - ???</t>
  </si>
  <si>
    <t>ELE732 - Traitement parallèele par systèmes ordinés</t>
  </si>
  <si>
    <t>COURS NON MENTIONNÉ SUR LE CONTRAT D'ÉTUDES</t>
  </si>
  <si>
    <t>COURS NON-MENTIONNÉ SUR LE CONTRAT D'ÉTUDES</t>
  </si>
  <si>
    <t>Engineering Design and Quality Control</t>
  </si>
  <si>
    <t>Innovation Technology: Product Development &amp; Product Service Design</t>
  </si>
  <si>
    <t>Intelligent Manufacturing and Service Design</t>
  </si>
  <si>
    <t>Intelligent Production and Service Design</t>
  </si>
  <si>
    <t>CODE D'INSTITUTION</t>
  </si>
  <si>
    <t>GOLXXX - Concentration 
GOL725 - Réseaux de transport</t>
  </si>
  <si>
    <t>A+ B</t>
  </si>
  <si>
    <t>A+ B+</t>
  </si>
  <si>
    <t>Service Engineering</t>
  </si>
  <si>
    <t>GOL500 - Industries de services: organisation et fonctionnement</t>
  </si>
  <si>
    <t>Operating Systems</t>
  </si>
  <si>
    <t>Computer System Security</t>
  </si>
  <si>
    <t>EE4036 - Wireless communications</t>
  </si>
  <si>
    <t>EE4208 - Computer graphics for engineers</t>
  </si>
  <si>
    <t>CA2169 - Environmental engineering</t>
  </si>
  <si>
    <t>MBE3106 - Advanced thermofluids</t>
  </si>
  <si>
    <t>MSE4114 - Stress analysis</t>
  </si>
  <si>
    <t>MEC557 - Méthodes expérimentales en thermofluides</t>
  </si>
  <si>
    <t>MEC555 - Analyse des contraintes</t>
  </si>
  <si>
    <t>ERAU</t>
  </si>
  <si>
    <t>Embry-Riddle Aeronautical University</t>
  </si>
  <si>
    <t>A70005</t>
  </si>
  <si>
    <t>Embry-Ridle Aeronautical University</t>
  </si>
  <si>
    <t xml:space="preserve">A70005 </t>
  </si>
  <si>
    <t>CS420 - Operating systems</t>
  </si>
  <si>
    <t>CEC470 - Computer architecture</t>
  </si>
  <si>
    <t>CEC300 - Computing A/Space &amp; Aviation</t>
  </si>
  <si>
    <t>CS432 - Info &amp; Computer security</t>
  </si>
  <si>
    <t>UE E8 A - Microinformatique</t>
  </si>
  <si>
    <t>UE E8 B - Automatique &amp; signal</t>
  </si>
  <si>
    <t>10863 - Design and analysis of dynamic systems</t>
  </si>
  <si>
    <t>10071 - Energy &amp; environment science and technology</t>
  </si>
  <si>
    <t>10121 - Introduction to aerospace engineering</t>
  </si>
  <si>
    <t>Hanyang University                                                  
Université d'Hanyang</t>
  </si>
  <si>
    <t>MEC727 - Tribologie</t>
  </si>
  <si>
    <t>AE100 - Sky and space</t>
  </si>
  <si>
    <t>ME312 - Energy and Environment</t>
  </si>
  <si>
    <t xml:space="preserve">ME203 - Mechatronics System design </t>
  </si>
  <si>
    <t>BMT-2316 - Introduction to Microsystem Technology</t>
  </si>
  <si>
    <t>ASE-9426 - Distributed Automation Systems Design</t>
  </si>
  <si>
    <t>ASE-9476 - Factory Information Systems</t>
  </si>
  <si>
    <t>TIE-52306 - Computer graphics</t>
  </si>
  <si>
    <t>TIE-51257 - Parallel Computing</t>
  </si>
  <si>
    <t>TIE-22307 - Data-Intensive Programing</t>
  </si>
  <si>
    <t>LOG645 - Architectures de calculs parallèles</t>
  </si>
  <si>
    <t>12624 - Automobiles</t>
  </si>
  <si>
    <t>12605 - Hydraulic Machines</t>
  </si>
  <si>
    <t>MEC628 - Conception de systèmes à fluide sous pression</t>
  </si>
  <si>
    <t>CL02 - Conditionnement, manutention et entreposage</t>
  </si>
  <si>
    <t>B  C  F</t>
  </si>
  <si>
    <t>CL07 - Soutien logistique intégré et service après-vente</t>
  </si>
  <si>
    <t>CS1A - CS01 en anglais</t>
  </si>
  <si>
    <t>EL0701 - Computational intelligence</t>
  </si>
  <si>
    <t>ELE778 - Intelligence artificiellle: réseaux neuroniques et systèmes experts</t>
  </si>
  <si>
    <t>UE E8 C - Électronique 
UE E8 D - UE Optionnelle</t>
  </si>
  <si>
    <r>
      <rPr>
        <b/>
        <u/>
        <sz val="11"/>
        <color theme="1"/>
        <rFont val="Calibri"/>
        <family val="2"/>
        <scheme val="minor"/>
      </rPr>
      <t>ELEXXX * 2 cours</t>
    </r>
    <r>
      <rPr>
        <sz val="11"/>
        <color theme="1"/>
        <rFont val="Calibri"/>
        <family val="2"/>
        <scheme val="minor"/>
      </rPr>
      <t xml:space="preserve">
(9,317 * 3 + 12,05 * 9)/12 = 11,37/20</t>
    </r>
  </si>
  <si>
    <t>12592 - Steel structures 
12621 - Fluid installations in building 
12606 - Hydraulic machines</t>
  </si>
  <si>
    <t>Korean Language 1</t>
  </si>
  <si>
    <t>Korean Language 2</t>
  </si>
  <si>
    <t>F63004
F64000</t>
  </si>
  <si>
    <t>C68001
C68003</t>
  </si>
  <si>
    <t xml:space="preserve">École polytechnique universitaire de Montpellier </t>
  </si>
  <si>
    <t xml:space="preserve">École Polytechnique de l'Université d'Orléans </t>
  </si>
  <si>
    <t xml:space="preserve">Université d'Aalborg 
Aalborg Universitet (AAU) </t>
  </si>
  <si>
    <t>CTNXXX - Concentration 
CTN781 - Structures en bois et fausses charpentes</t>
  </si>
  <si>
    <t>124BIMR - Bim - Revit Architecture
124CADE - CAD 1</t>
  </si>
  <si>
    <t>JGC94C - Installations de chauffage
JGC94D - Modélisation STARCCM 
JGC92C - Étude, conception et optimisation de bâtiments</t>
  </si>
  <si>
    <t>JGC94E - Calcul numérique
JGC93D - Acoustique du bâtiment
JGC91A - Gestion financière du chantier</t>
  </si>
  <si>
    <t>GCBE 8,1 - Les bases du projet 
GBCE 8,2 - Les matériaux de construction</t>
  </si>
  <si>
    <t>Génie des procédés appliquée au traitement des eaux 
S6HA3 - Hydraulique appliquée 3 - Hydraulique fluviale</t>
  </si>
  <si>
    <t>S8HYDROA1 - Outils de modélisation de la ressource en eau - Niveau 1 
S8HYDROA2 - Outils de modélisation de la ressource en eau - Niveau 2</t>
  </si>
  <si>
    <t>Ajou University
Université Ajou</t>
  </si>
  <si>
    <t>Aarhus University (AU)
Université d'Aarhus</t>
  </si>
  <si>
    <t xml:space="preserve">Ceské Vysoké Uceni Technické v Praze (CVUT)
Czech Technical University in Prague (CTU)
Université technique de Prague/École polytechnique de Prague </t>
  </si>
  <si>
    <t>École des Mines d'Alès (EMA)
École nationale supérieure des mines d'Alès</t>
  </si>
  <si>
    <t>École Nationale Supérieure d'Arts et Métiers (ENSAM - Paris)
Arts et Métiers ParisTech</t>
  </si>
  <si>
    <t xml:space="preserve">Escola Tècnica Superior d'Enginyeria Industrial de Barcelona (ETSEIB)
École technique supérieure d'ingénierie industrielle
School of Industrial Engineering of Barcelona                                               </t>
  </si>
  <si>
    <t>Hanyang University
Université d'Hanyang</t>
  </si>
  <si>
    <t>Institut polytechnique de Grenoble (INPG, Grenoble INP)
Institut national polytechnique de Grenoble
Grenoble Institute of Technology</t>
  </si>
  <si>
    <t>KU Leuven
Katholieke Universiteit Leuven
Catholic University of Leuven</t>
  </si>
  <si>
    <t>Korea Advanced Institute of Science and Technology (KAIST)
Institut supérieur coréen des sciences et technologies</t>
  </si>
  <si>
    <t>National Chiao Tung University (NCTU)
Université Nationale Chiao Tung</t>
  </si>
  <si>
    <t>Nanyang Technological University (NTU)
Université de technologie de Nanyang</t>
  </si>
  <si>
    <t>École polytechnique universitaire de Savoie
PolyTech Annecy-Chambéry</t>
  </si>
  <si>
    <t>Rheinisch-Westfälische Technische Hochchule Aachen
RWTH Aachen University
Université technique de Rhénanie-Westphalie à Aix-la-Chapelle</t>
  </si>
  <si>
    <t>Ryerson University
Université Ryerson</t>
  </si>
  <si>
    <t>Sungkyunkwan University (SKKU)
Université Sungkyunkwan</t>
  </si>
  <si>
    <t>TELECOM - École de management
Institut Mines -Télécom Business School</t>
  </si>
  <si>
    <t>Tampere University
Tampere University of Technology (avant 1er Janvier 2019)</t>
  </si>
  <si>
    <t>Technische Universität München (TUM)
Université technique de Munich
Technical University of Munich</t>
  </si>
  <si>
    <t>University of British Columbia (UBC)
Université de la Colomnie-Britannique</t>
  </si>
  <si>
    <t>Pontificia Universidad Catolica Argentina "Santa Maria de los Buenos Aires"
Pontifical Catholic University of Argentina
Catolica Argentina
Université catholique argentine</t>
  </si>
  <si>
    <t>University College London (UCL)
University College de Londres</t>
  </si>
  <si>
    <t>Universidade Federal de Santa Catarina
Université fédérale de Santa Catarina
Federal University of Santa Catarina</t>
  </si>
  <si>
    <t xml:space="preserve">University of Hertfordshire
Université du Hertfordshire </t>
  </si>
  <si>
    <t>Université Libre de Bruxelles
Free University of Brussels</t>
  </si>
  <si>
    <t xml:space="preserve">Universidad de Sevilla
Université de Séville
University of Seville </t>
  </si>
  <si>
    <t>Universidad de los Andes (Uniandes)
Université des Andes (UdesA)</t>
  </si>
  <si>
    <t>Università degli Studi di Padova (UNIPD)
Université de Padoue (UdeP)
University of Padua</t>
  </si>
  <si>
    <t>Universitat politècnica de Catalunya (UPC)
Université polytechnique de Catalogne
Polytechnic University of Catalonia
BarcelonaTech</t>
  </si>
  <si>
    <t>Université de Pau et des Pays de l'Adour (UPPA)
University of Pau and Pays de l'Adour</t>
  </si>
  <si>
    <t>Universidad Politécnica de Valencia (UPV)
Universitat Politècnica de València (UPV)
Université polytechnique de Valence
Polytechnic University of Valencia</t>
  </si>
  <si>
    <t>Universitatea Politehnica Timisoara (UPT)
Politehnica University of Timisoara
Université Politehnica Timisoara</t>
  </si>
  <si>
    <t>Université de technologie Belfort-Montbéliard (UTBM)
University of Technology of Belfort-Monbéliard</t>
  </si>
  <si>
    <t>Université de Technologie de Compiègne (UTC)
University of Technology of Compiègne</t>
  </si>
  <si>
    <t>Université de Technologie de Troyes  (UTT)
University of Technology of Troyes</t>
  </si>
  <si>
    <t>BA215 - Transportation Principles</t>
  </si>
  <si>
    <t>BA230 - Adv Computer Based Systems</t>
  </si>
  <si>
    <t>BA609 - Airline perations and Management</t>
  </si>
  <si>
    <t>BA646 - Air Cargo Logistics Management</t>
  </si>
  <si>
    <t>GOL725 - Réseaux de transport</t>
  </si>
  <si>
    <t>GOL650 - Bases de données et applications Internet</t>
  </si>
  <si>
    <t>ICYA1101 - Introduccion a la problematica ambiental</t>
  </si>
  <si>
    <t>AERO0026 - Launch vehicles design and propulsion</t>
  </si>
  <si>
    <t>INFO0062 - Object-oriented programming</t>
  </si>
  <si>
    <t>MECA0031 - Kinematics and dynamics of mechanisms</t>
  </si>
  <si>
    <t>MECXXX - Concentration
MEC729 - Mécanismes et dynamique des machines</t>
  </si>
  <si>
    <t>SYST0020 - Introduction to Microsystems &amp; Microtechnology</t>
  </si>
  <si>
    <t>10,00</t>
  </si>
  <si>
    <t>CNST-H-418 - Non-linear modeling of materials and structures</t>
  </si>
  <si>
    <t>CNST-P-3003 - HVAC (Energy design for buildings and HVAC equipment)</t>
  </si>
  <si>
    <t>32255 - Construccion Sin Pérdidas (Lean Construction)
34310 - Integracion Y Modelado De La Informacion En La Construccion (BIM)</t>
  </si>
  <si>
    <t>32621 - Climatizacion Y Calefaccion
32622 - Instalaciones Eléctricas, Mantenimiento De Instalaciones</t>
  </si>
  <si>
    <t>12869 - Infrastructure Maintenance Management
13471 - Port Infrastructure</t>
  </si>
  <si>
    <t>33775 - Industrial Quality Control</t>
  </si>
  <si>
    <t>13438 - 3D Printing and Digital Frabrication</t>
  </si>
  <si>
    <t>13755 - Life Cycle Assessment</t>
  </si>
  <si>
    <t>34554 - Logistics and Supply Chain Processes</t>
  </si>
  <si>
    <t>GPA776 - Assurance de la qualité</t>
  </si>
  <si>
    <t>ASE-2927 - Systems Engineering in Automation</t>
  </si>
  <si>
    <t>TIE-41506 - User Experience in Robotics</t>
  </si>
  <si>
    <t>BMT-61306 - Basics of Medical Electronics</t>
  </si>
  <si>
    <t>ELT-21306 - Microcontrollers</t>
  </si>
  <si>
    <t>MEI-62006 - Introduction to Industrial Internet</t>
  </si>
  <si>
    <t>MEI-41206 - Systems Engineering</t>
  </si>
  <si>
    <t>GPA787 - Microsystèmes</t>
  </si>
  <si>
    <t>4EUS4HSL - Free surface hydraulics
4EUS4HSL - Open Channel Hydraulics</t>
  </si>
  <si>
    <t>Buildings 1</t>
  </si>
  <si>
    <t>5ENT1041 - Motorsport Design</t>
  </si>
  <si>
    <t>5ENT1089 - Vehicle Aerodynamics and Design</t>
  </si>
  <si>
    <t>6AAD0006 - Automotive Chassis &amp; Powertrain Technology</t>
  </si>
  <si>
    <t>6ENT1054 - High Performance Engine Design</t>
  </si>
  <si>
    <t>E162017 - Introduction to building performance simulation
E162023 - Fundamentals of alternative energy sources</t>
  </si>
  <si>
    <t>CA4615 - Advanced Construction Technology</t>
  </si>
  <si>
    <t>B- C  F</t>
  </si>
  <si>
    <t>CA5108 - Virtual Design and Construction</t>
  </si>
  <si>
    <t>MBE3049 - Control Principles</t>
  </si>
  <si>
    <t>MBE3059 - Intelligent Robot Design</t>
  </si>
  <si>
    <t>MBE3115 - Microelectromechanical Systems</t>
  </si>
  <si>
    <t>MBE4011 - Industrial Mechatronic Systems</t>
  </si>
  <si>
    <t>MBE4032 - Robotics and Machine Vision</t>
  </si>
  <si>
    <t>CE4001 - Virtual &amp; Augmented Reality</t>
  </si>
  <si>
    <t>CE4015 - Simulation &amp; Modeling</t>
  </si>
  <si>
    <t>LOGXXX - Concentration
GTI619 - Sécurité des systèmes</t>
  </si>
  <si>
    <t>B C+</t>
  </si>
  <si>
    <t>A-  B+</t>
  </si>
  <si>
    <t>A-  B</t>
  </si>
  <si>
    <t>MA9030 - Bioprinting: Principles and Applications</t>
  </si>
  <si>
    <t>TLO-35306 - Global Information Systems Management
TLO-35076 - Knowledge Networks and Value Creation</t>
  </si>
  <si>
    <t>(E+D)</t>
  </si>
  <si>
    <t>Mécanique des éléments
Calcul non-linéaire des structures
Conception inventive et innovation</t>
  </si>
  <si>
    <t>Géotechnique 2
Approches pluridisciplinaires de l'environnement</t>
  </si>
  <si>
    <t>Structural Analysis 1
Introduction to Environmental Engineering</t>
  </si>
  <si>
    <t>Special Techniques in Foundation Engineering
Building Services</t>
  </si>
  <si>
    <t>LENG1583 - Espagnol Lengua Extranjera B1</t>
  </si>
  <si>
    <t xml:space="preserve">Ceské Vysoké Uceni Technické v Praze (CVUT)   
Czech Technical University in Prague (CTU)     
Université technique de Prague   
Université polytechnique de Prague </t>
  </si>
  <si>
    <t>124IBD - Integrated Building Design
134WCS - Thin Walled and Composites Structures</t>
  </si>
  <si>
    <t>124EOB1 - Seminar on Energy Optimized Buildings 1
134STB - Steel Bridges</t>
  </si>
  <si>
    <t>137TENV - Rail Traffic and Environment
134TBS - Timber Based Structures
125TIE - Theory of Indoor Environment</t>
  </si>
  <si>
    <t>124PDRE - Failures, Deterioration, Renovations
134GSTR - Glass Structures</t>
  </si>
  <si>
    <t>133YCB - Concrete Bridges
134GSTR - Glass Structures</t>
  </si>
  <si>
    <t>133YCB - Concrete Bridge
134FSTS - Fire Des. Of Steel. Comp. And Timber Structures</t>
  </si>
  <si>
    <t>134GSTR - Glass Structures
134FSTS - Fire Des. Of Steel. Comp. And Timber Structures</t>
  </si>
  <si>
    <t>133YCB - Concrete Bridges
144SESY - Sewer Systems</t>
  </si>
  <si>
    <t>124BUS5 - Building Structures 5
175BIMR - BIM - Revit Architecture</t>
  </si>
  <si>
    <t>124HEBU - Healthy Buildings
134FSTS - Fire Design of Steel, Composite and Timber Structures</t>
  </si>
  <si>
    <t>134GSTR - Glass structures
125YATH - Applied Thermomechanics
134FSTS - Fire design of steel composite and timber structures</t>
  </si>
  <si>
    <t xml:space="preserve">143GISE - GIS landscape engineering
175BIMR - BIM - Revit Architecture </t>
  </si>
  <si>
    <t>135FOU2 - Foundations 2
143SCR - Soil Contamination and Remediation</t>
  </si>
  <si>
    <t>S6SdB2 - Sciences de base 2 - Hydraulique
S6SI4 - Sciences du vivant - Écologie, Gestion des masses d'eau, des habitats</t>
  </si>
  <si>
    <t>S6HA4 - Hydraulique appliquée 4 - Réseaux eau potable
S6HA5 - Hydraulique appliquée 5 - Réseaux eau usées</t>
  </si>
  <si>
    <t>Electrotechnique Automatisme
Approche thermodynamique des traitements</t>
  </si>
  <si>
    <t>S6SI5 - Génie des procédés
S6HA3 - Hydraulique appliquée 3 - Hydraulique fluviale</t>
  </si>
  <si>
    <t>CTNXXX - Concentration
CTN761 - Hydraulique Urbaine</t>
  </si>
  <si>
    <t>CTNXXX - Concentration
CTN785 - Analyse et conception des structures</t>
  </si>
  <si>
    <t>Projet - dont partie Recherche
Organiser - Industrialisation (maîtrise)</t>
  </si>
  <si>
    <t>EN4B8ENR:                                                                                                                                                 - E4B8ENRP  -  EnR Solaire (PV)
- E4B8ENRS  -  EnR Solaire (Thermique)
- E4B8ENRT  -  Enr Solaire (TP)
E3B6RESS - Ressource solaire</t>
  </si>
  <si>
    <t>EN4B8ENR:                                                                                                                                                 - E4B8ENRP  -  EnR Solaire (PV)
- E4B8ENRS  -  EnR Solaire (Thermique)
- E4B8ENRT  -  Enr Solaire (TP)</t>
  </si>
  <si>
    <t>E4B8COGE - Cogénération et stockage
E4B8OUTI - Outils logiciel en simulation énergitique 1</t>
  </si>
  <si>
    <t>E3B6BILA - Bilan de charges thermique d'un bâtiment
E3B6GEOT - Géotechnique
E3B6SHYP - Structure hyperstatique</t>
  </si>
  <si>
    <t>E4B8PGCL - Projet Génie Climatique
E4E8PRO - TC - Projet</t>
  </si>
  <si>
    <t>E4B8COGE - Cogénération et stockage
E4B8PGCL - Projet Génie Climatique</t>
  </si>
  <si>
    <t>E4B8OUTI - Outils logiciel en simulation énergétique 1
E4E8PRO - TC - Projet</t>
  </si>
  <si>
    <t>TP MdE et EnR
Modélisation de structures</t>
  </si>
  <si>
    <t>E4B7TRAI - Traitement et qualité de l'air
E4B7BETO - Structures et béton armé</t>
  </si>
  <si>
    <t>E4B7BOIS - Structures de bois
E4B7ACOU - Acoustique
E4B7ECLA - Éclairagisme</t>
  </si>
  <si>
    <t>ENR (Autres que Solaires)
Gestion et valorisation des déchets</t>
  </si>
  <si>
    <t>Acoustique
Traitement de l'air et des sols
E4B7ECLA - Éclairagisme</t>
  </si>
  <si>
    <t>E4B7PFRO - Production de froid et de chaleur
E4B7RESO - Réseaux
E4B7META - Structures de métal
E4B7CONF - Confort et conception en MT</t>
  </si>
  <si>
    <t>E3B6RESS - Ressource solaire
Projet
Management environnemental</t>
  </si>
  <si>
    <t>E4B8COGE - Cogénération et stockage
ENR (Autres que Solaires)</t>
  </si>
  <si>
    <t>Bilan thermique d'un bâtiment
Bureau- d'étude - équipe technique
Gestion et valorisation des déchets</t>
  </si>
  <si>
    <t>Construction chaudronnée
Construction métallique
Fatigue
Mécanique de la rupture</t>
  </si>
  <si>
    <t>Soudage avec EE
Soudage MIG/MAG/FF
Soudage TIG, plasma
Soudage sous flux</t>
  </si>
  <si>
    <t>Base de mécanique RDM
Gaz: généralités, fabrication, stockage, sécurité, utilisation
Electricité + TP</t>
  </si>
  <si>
    <t>Réglementation, normes ferroviaires + Assurance qualité, normalisation
Aspect économique du soudage + Hygiène et sécurité
Traitements thermiques
Contrôles non destructifs</t>
  </si>
  <si>
    <t>Chimie métallurgique
Fluage, trempe superficielle
Chimie corrosion
Métallographie, essais mécaniques
Étude de cas</t>
  </si>
  <si>
    <t>Soudage par faisceau laser + Soudage par faisceau électrons
FSW, rechargement
Soudage des thermoplastiques + Soudage flamme + Coupage thermique</t>
  </si>
  <si>
    <t xml:space="preserve">Métallurgie du soudage
Métallurgie du soudage des aciers
Métallurgie du soudage des non ferreux </t>
  </si>
  <si>
    <t>Métallurgie physique
Brasage + TD
Soudage par résistance et procédés spéciaux
Prép. Bords, outillages, QS, QMOS, représentation symbolique
TP Soudage</t>
  </si>
  <si>
    <t>Infrastructure
Dynamique de structures
Systèmes hydrauliques</t>
  </si>
  <si>
    <t>Matériel roulant
Conversion et transfert d'énergie
Architecture et communication</t>
  </si>
  <si>
    <t>Projet ferroviaire/Transport
Gestion de production
Gestion, économie et stratégie d'entreprise</t>
  </si>
  <si>
    <t>Règlementation
Commande en temps réel
TP expérimentaux</t>
  </si>
  <si>
    <t>École nationale supérieure en systèmes avancés et réseaux 
(Grenoble INP - ESISAR)</t>
  </si>
  <si>
    <t>Méthodologie de réalisation d'un SOC
Méthodologie de validation fonctionnelle
Architectures SOC hétérogènes</t>
  </si>
  <si>
    <t>Systèmes dexploitation temps réel
TP intégration OS
Systèmes embarqués numériques</t>
  </si>
  <si>
    <t>Conception de circuit VLSI avancés
Conception en vue de tests</t>
  </si>
  <si>
    <t>Projet intégration architectures SOC
De l'algorithme à l'architecture</t>
  </si>
  <si>
    <t>BTP401 - Construction en Béton
BTP402 - GRAITEC Arche
BTP403 - REVIT</t>
  </si>
  <si>
    <t>BTP431 - Fondations
BTP432 - Structure et dimensionnement de chaussées
BTP433 - Mécanique des sols
BTP435 - Réglementation thermique</t>
  </si>
  <si>
    <t>BTP524 - Béton précontraint
BTP519 - Sécurité incendie
BTP520 - L'entreprise et l'acte de construire
BTP521 - Méthodes</t>
  </si>
  <si>
    <t>BTP522 - Modélisation des ouvrages
BTP523 - Ouvrages d'arts
BTP525 - Étude de prix génie civil
BTP526 - Béton armée 2
BTP517 - Acoustique</t>
  </si>
  <si>
    <t>BTP074 - Béton armé : calcul et modélisation
BTP005 - Fondations
BTP066 - Lots techniques</t>
  </si>
  <si>
    <t>BTP039 - Réglementation thermique
BTP064 - Acoustique
BAA038 - Climatisation, ventilation
BAA069 - Modélisation architecturale</t>
  </si>
  <si>
    <t>BTP069 - Routes
BTP068 - Méthodes
BTP007 - Structure et dimensionnement de chaussée
BTP069 - Topographie</t>
  </si>
  <si>
    <t>BAA080 - Construction en acier
BAA034 - Construction en béton
BAA053 - Urbanisme</t>
  </si>
  <si>
    <t>Atelier de l'ingénierie
Conduite de projets</t>
  </si>
  <si>
    <t>Composants et circuits hydrauliques
Etude hydraulique
Modélisation et simulation numérique en milieu fluides : OP</t>
  </si>
  <si>
    <t>Dynamique des structures
Dynamique des structures TP
Hydrauliques à surface libre
Hydrauliques à surface libre TP</t>
  </si>
  <si>
    <t>Institut National Polytechnique de Toulouse (INPT, Toulouse INP) 
Toulouse Institute of Technology</t>
  </si>
  <si>
    <t>GCU-31-IAS-1 - Initiation à l'analyse des structures - 1
GCU-31-IAS-2 - Initiation à l'analyse des structuces - 2
GCU-31-MA - Matériaux</t>
  </si>
  <si>
    <t>GCU-42-OA - Ouvrage d'art
GCU-42-CMM1 - Construction métallique
GCU-42-CLI - Climatisation</t>
  </si>
  <si>
    <t xml:space="preserve">GCU-32-SB1 - Structure de béton 1
GCU-42-STB - Structure de bâtiment </t>
  </si>
  <si>
    <t>GCU-42-CMM2 - Construction mixte acier-béton
GCU-32-G2-g - Géotechnique 2: géologie de l'ingénieur
GCU-32-G2-s - Géotechnique 2: mécanique des sols</t>
  </si>
  <si>
    <t xml:space="preserve">GCU-41-AD1 - Aide à la décision 1
GEN-3-envir - Environnement: Enjeux, concepts et outils                                                                            </t>
  </si>
  <si>
    <t>GCU-41-G3-g - Géotechnique 3: géologie de l'ingénieur
GCU-41-G3-s - Géotechnique 3: dimensionnement des ouvrages</t>
  </si>
  <si>
    <t>GCU-42-AC - Acoustique
GCU-42-Conception - Projet conception de la climatisation et de l'acoustique d'un bâtiment
GCU-32-PGC - Procédés généraux de construction</t>
  </si>
  <si>
    <t>IST-4-MID - Middleware design et implementation
IST-4-OPS - Systèmes d'exploitation</t>
  </si>
  <si>
    <t>IST-4-NET1 - Réseau (Partie 1)
IST-4-NET2 - Réseau (Partie 2)</t>
  </si>
  <si>
    <t>IST-4-SIP1 - Traitement du signal de l'image - Partie 1
IST-4-SIP2 - Traitement du signal de l'image - Partie 2</t>
  </si>
  <si>
    <t>GM-4-CEFTE-S2 - Mécanique des fluides et thermique pour la conception
GM-4-CETHY-S2 - Transmission hydraulique</t>
  </si>
  <si>
    <t>GMC-4-VATSA2 - Acoustique industrielle et traitement du signal
GMC-4-VAVIB2 - Vibrations des systèmes continus</t>
  </si>
  <si>
    <t>GMC-3-MSOL2 - Mécanique des solides - élasticité
GMC-3-AUTOM2 - Systèmes asservis linéaires
GMC-3-MFMAH2 - Machines hydrauliques</t>
  </si>
  <si>
    <t>GMC-3-CMCON2 - Construction mécanique 2
GMC-3-MGMEC2 - Cinématique des machines</t>
  </si>
  <si>
    <t>GMC-3-CMCON2 - Construction mécanique 2
GMC-5-LUBMOT - Lubrification moteur</t>
  </si>
  <si>
    <t>GMC-4-THERMT2 - Thermodynamique appliquée aux machines
GMD-4-THERMI - Mécanismes de transfert de chaleur</t>
  </si>
  <si>
    <t>GMD-4-CINT - Conception intégrée
GMD-5-CMAO3 - Conception surfacique et tolérancement</t>
  </si>
  <si>
    <t>GMD-5-MESCM - Modélisation expérimentale et suivi de comportement de machines
GMD-5-DYNMAC - Dynamique des machines</t>
  </si>
  <si>
    <t>CTN783 - Charpentes d'acier
CTNXXX - Concentration</t>
  </si>
  <si>
    <t>STM-GC-09 - Calcul non linéaire des structures
STM-GC-09 - Géotechnique 2</t>
  </si>
  <si>
    <t>STM-GC-10 - Routes
STM-GC-10 - Béton précontraint 1
STM-GC-10 - Conception d'ouvrages en béton précontraint</t>
  </si>
  <si>
    <t>STM-GC-09 - Géotechnique 2
STM-GC-10 - Béton Précontraint 1</t>
  </si>
  <si>
    <t>STM-GC-09 - Calcul non linéaire des structures
Électif - Approches pluridisciplinaires de l'environnement : de la construction scientifique à la construction sociale du changement climatique</t>
  </si>
  <si>
    <t>STM-GC-10 - Routes
STM-GC-10 - Conception d'ouvrages en béton précontraint
UE-SEC-Electif 1 - Conception inventive et innovation</t>
  </si>
  <si>
    <t>STM-GC-10 - Béton précontraint 1
STM-GC-10 - Conception d'ouvrages en béton précontraint
STM-GC-09 - Calcul non linéaire des structures</t>
  </si>
  <si>
    <t>Électif - Aménagement urbain
Électif - Approches pluridisciplinaires de l'environnement : de la construction scientifique à la construction sociale du changement climatique</t>
  </si>
  <si>
    <t>STM-GC-10 - Routes
STM-GC-09 - Calcul non linéaire des structures
UE-SEC-Electif 1 - Conception inventive et innovation</t>
  </si>
  <si>
    <t>Mécanique des éléments
Etude et conception de tracés d'infrastructures linéaires</t>
  </si>
  <si>
    <t>UE-SEC-Electif 2 - Environnement
STM-GC-09 - Calcul non linéaire des structures</t>
  </si>
  <si>
    <t>Mécanique des éléments
Dynamique des éléments
STM-GC-10 - Routes</t>
  </si>
  <si>
    <t>Électif - Aménagement urbain
STM-GC-09 - Géotechnique 2</t>
  </si>
  <si>
    <t>14GCTF11 - Physique des ambiances
14GCGA11* - Qualité, sécurité et activités physiques (*Qualité, sécurité et environnement)</t>
  </si>
  <si>
    <t>14GCBA12* - Structures béton et bois (*bois)
14GCBA12* - Structures béton et bois (*béton)
14GCBA12* - Structures béton et bois (*eurocode 1)</t>
  </si>
  <si>
    <t>I4GMMA11 - Modélisation mécanique avancé
I4GMMA11 - Matériaux</t>
  </si>
  <si>
    <t>I4GMMF11 -  Transferts thermiques 2
I4GMMF11 - Mécanique des fluides</t>
  </si>
  <si>
    <t>T31MSE - Material Selection
T31EIE - Electrical Installations</t>
  </si>
  <si>
    <t>CTN766 - Impacts des projets sur l'environnement
CTNXXX - Concentration</t>
  </si>
  <si>
    <t>ENER812 - Vecteur Fluide
PROJ811 - Projet</t>
  </si>
  <si>
    <t>ENER817 - Applications Énergie Renouvelable : Bois Énergie et Pompes à chaleur
SHES803 - Théorie des Organisations</t>
  </si>
  <si>
    <t>ENER816 - Système Énergétiques Innovants: Pile à Combustible et Cogénération 
GECH813 - Bâtiment et Énergie</t>
  </si>
  <si>
    <t>GECH814 - Constructions métalliques et constructions bois
ENER817 - Applications Énergie Renouvelable : Bois Énergie et Pompes à chaleur</t>
  </si>
  <si>
    <t>GECH815 - Physique du bâtiment
GECH813 - Bâtiment et énergie</t>
  </si>
  <si>
    <t>GECH812 - Géotechnique
PROJ811 - Projet</t>
  </si>
  <si>
    <t>GECH715 - Mécanique des sols (2cr)
ENER711 - Combustion (2cr)
MAT711 - Méthodes numériques pour ingénieur (2cr)</t>
  </si>
  <si>
    <t>ENER914 - Solaire Thermique (2.5cr)
GEDP714 - Thermique du bâtiment (2cr)</t>
  </si>
  <si>
    <t>CHIM711 - Impacts environnementaux (3cr)
GEDP711 - Traitement des gaz (4cr)</t>
  </si>
  <si>
    <t>ENER713 - Contrôle et régulation de systèmes (1.5cr)
GECH719 - Génie Climatique (3.5 cr)</t>
  </si>
  <si>
    <t>Filtrage analogique
Théorie de l'information
Systèmes linéaires multivariables
Systèmes à évènements discrets (SED)</t>
  </si>
  <si>
    <t>Bases de données
Programmation objet et modélisation
Conception VHDL</t>
  </si>
  <si>
    <t>Modélisation 3D et commande
Perception 1
Commande en espace libre et contraint
Projet de robotique</t>
  </si>
  <si>
    <t>Insertion professionnelle
Organisation et fonctionnement des entreprises
Projet transversal</t>
  </si>
  <si>
    <t>Management de projets
L'entreprise et le droit
Projet transversal</t>
  </si>
  <si>
    <t>Introduction à la robotique mobile 
Projet de robotique mobile 2
Environnement économique des entreprises</t>
  </si>
  <si>
    <t>Rheinisch-Westfälische Technische Hochchule Aachen (RWTH Aachen) 
RWTH Aachen University
Université technique de Rhénanie-Westphalie à Aix-la-Chapelle</t>
  </si>
  <si>
    <t>SR21 201 - Infrastructure Internet, principes, méthodes, architecture et protocoles
SR21 202 - Services de sécurité et mécanismes de cryptographie</t>
  </si>
  <si>
    <t>SR21 203 - Risques et attaques : analyse, investigation et mise en œuvre
SR21 204 - Modèles et contrôle d'accès</t>
  </si>
  <si>
    <t>SE 201 - Support d'exécuton
SE 202 - Compilation</t>
  </si>
  <si>
    <t>SE 203 - Outils, langages et pratique des systèmes à microprocesseurs (partie 1)
SE 203 - Outils, langages et pratique des systèmes à microprocesseurs (partie 2)
IGR 201 - Développement d'application interactives 2D, 3D, Mobile et Web (partie 1)
IGR 201 - Développement d'application interactives 2D, 3D, Mobile et Web (partie 2)</t>
  </si>
  <si>
    <t>MECXXX - Concentration
MEC755 - Gestion de projets industriels avancés</t>
  </si>
  <si>
    <t>TLO-11006 - Basics of Information and Knowledge Management
TLO-35256 - Data and Information Management</t>
  </si>
  <si>
    <t>TLO-35246 - Software Business
TTA-52026 - Business Market Management</t>
  </si>
  <si>
    <t>TLO-25467 - Logistics Management and Strategies
TTA-62036 - Strategic Management</t>
  </si>
  <si>
    <t>MEI-66406 - Systems Condition Monitoring
MOL-82036 - Introduction to Tribology</t>
  </si>
  <si>
    <t>MOL-42016 - Plastics
MOL-42037 - Elastomeric Materials</t>
  </si>
  <si>
    <t>MOL-52016 - Processing of Ceramics
MOL-52206 - Engineering Ceramics</t>
  </si>
  <si>
    <t>BV600011 - Engineering Data Analysis with Matlab
BGU46028 - Mathematical Modeling of Hydrodynamics and Water Quality in Coastal Regions</t>
  </si>
  <si>
    <t>BV170004 - River Engineering and Hydromorphology
BGU46028 - Mathematical Modeling of Hydrodynamics and Water Quality in Coastal Regions</t>
  </si>
  <si>
    <t>MW0276 - Pratical Course Flight Test Basics
MW1450 - IFR Helicopter Flight</t>
  </si>
  <si>
    <t>Universitat Autonoma de Barcelona (UAB)
Université autonome de Barcelone 
Autonomous University of Barcelona</t>
  </si>
  <si>
    <t>EEATS843 - Automatisation décentralisée
EEATS841 - Capteurs et métrologie</t>
  </si>
  <si>
    <t>EEATS842 - Analyse d'image et vision par ordinateur
EEATS844 - Modèles des systèmes à événements discrets et applications</t>
  </si>
  <si>
    <t>Pontificia Universidad Catolica Argentina "Santa Maria de los Buenos Aires" 
Pontifical Catholic University of Argentina
Universidad Catolica Argentina (UCA)
Université catholique argentine</t>
  </si>
  <si>
    <t>E3E5GEST - Gestion de projet
EC3GESPA - Gestion de patrimoine</t>
  </si>
  <si>
    <t>EC2GENIC - Génie climatique
EC2RESO - Réseaux
EC3QEBMT - Qualité des batiments en milieu tropical</t>
  </si>
  <si>
    <t>EC2PFROI - Production de froid et de chaleur
E2CONTE - Contexte énergétique insulaire
EC2OUTIL - Outils logiciels en simulation énergétique 1</t>
  </si>
  <si>
    <t>EC3ENRSO - EnR Solaire
EC3MODSY - Modélisation des systèms énergétiques</t>
  </si>
  <si>
    <t>EC2URBA - Urbanisme
EC2MDE - Confort et maîtrise de l'énergie dans les bâtiments</t>
  </si>
  <si>
    <t>MECHM020A - New and Renewable Energy Systems (Masters Level)
MECHM02PAA - Health Assessment of Engineered Structures</t>
  </si>
  <si>
    <t>Universidad de Concepcion (UdeC)
Université de Concepcion</t>
  </si>
  <si>
    <t>Universidade Federal de Santa Catarina (UFSC)
Université fédérale de Santa Catarina
Federal University of Santa Catarina</t>
  </si>
  <si>
    <t>6ENT1057 - Motorsport Technology
6ENT1032 - Aerospace Design</t>
  </si>
  <si>
    <t>CNST-H-502 - Pathologies, rénovation et réhabilitation des structures
CNST-H-529 - Rock mecanics and underground constructions</t>
  </si>
  <si>
    <t>CNST-H-524 - Conception et gestion des infrastructures de transport
CNST-H-529 - Rock mecanics and underground constructions</t>
  </si>
  <si>
    <t>CNST-H-401 - Prestressed concrete
CNST-H-505 - Concrete bridge design and construction</t>
  </si>
  <si>
    <t>12521 - Industrialised construction
12848 - Technology of Concrete Structures</t>
  </si>
  <si>
    <t>Université Libre de Bruxelles (ULB)
Free University of Brussels</t>
  </si>
  <si>
    <t>CTNXXX - Concentration
CTN783 - Charpentes d'acier</t>
  </si>
  <si>
    <t>Université du Manitoba (UduM)
University of Manitoba (U of M, UMN, UMB)</t>
  </si>
  <si>
    <t>Universidad de Sevilla
Université de Séville
University of Seville</t>
  </si>
  <si>
    <t>University of North Dakota (UND)
Université du Dakota du Nord (UduDN)</t>
  </si>
  <si>
    <t>Sécurité - Organisation des travaux
Bat: réhabilitation</t>
  </si>
  <si>
    <t>Energétique du bâtiment
Calculs des structures</t>
  </si>
  <si>
    <t>Projet de fin d'année
Assainissement
Géotechnique</t>
  </si>
  <si>
    <t>Mécanique &amp; RDM
Génie maritime: physique maritime et ouvrages</t>
  </si>
  <si>
    <t>Buildings 1
Introduction to Environmental Engineering</t>
  </si>
  <si>
    <t>Highways and Traffic Engineering
Introduction in FEA</t>
  </si>
  <si>
    <t>Introduction in FEA
Mechanics</t>
  </si>
  <si>
    <t>CP47 - Bases de la CAO
TW43 - Projet d'application</t>
  </si>
  <si>
    <t>LOGXXX - Concentration
LOG735 - Systèmes distribués</t>
  </si>
  <si>
    <t>CTNXXX - Concentration
CTN761 - Hydraulique urbaine</t>
  </si>
  <si>
    <t>GTSXXX - Concentration
MECXXX - Concentration</t>
  </si>
  <si>
    <t>JGC93B - Courants forts et faibles
JGC93C - Construction bioclimatique
JGC91J - Développement durable</t>
  </si>
  <si>
    <t>JGC94A - Thermique avancée et système passifs
JGC94B - Thermique du bâtiment
JGC91L - Innovation des entrepreneuriat - 2</t>
  </si>
  <si>
    <t>LOGXXX - Concentration
LOG750 - Infographie</t>
  </si>
  <si>
    <t>Bases scientifiques de l'ingénieur soudeur
Métallurgie générale
Métallurgie du soudage
Applications métallurgique
Procédés de soudage à l'arc
Brasage et procédés spéciaux
Choix des procédés automatisation et TP
Règles de conception, calculs
Règlementation, AQ, Normalisation
Gammes, outillages, préparation
Assurer la Qualité dans la sécurité à moindre coûts</t>
  </si>
  <si>
    <t>ELE735 - Analyse numérique</t>
  </si>
  <si>
    <t>ELE542 - Systèmes ordinés en temps réel</t>
  </si>
  <si>
    <t>Énergies renouvelables</t>
  </si>
  <si>
    <t>Project Laboratory Cognitive Robotics and Control</t>
  </si>
  <si>
    <t>Applied Biorobotics</t>
  </si>
  <si>
    <t>Technical Cognitive Systems</t>
  </si>
  <si>
    <t>IN2015 - Image synthesis</t>
  </si>
  <si>
    <t>IN2062 - Techniques in artificial intelligence</t>
  </si>
  <si>
    <t>IN2119 - User modeling and recommender systems</t>
  </si>
  <si>
    <t>IN2259 - Distributed systems</t>
  </si>
  <si>
    <t>IN2246 - Computer vision 1: Variational methods</t>
  </si>
  <si>
    <t>IN2101 - Network security</t>
  </si>
  <si>
    <t>IN0014 - Seminar on markets, algorithms, incetives and networks</t>
  </si>
  <si>
    <t>IN2258 - Middleware and distributed systems</t>
  </si>
  <si>
    <t>EI04009 - Bioengineeing - Introduction to cell biology</t>
  </si>
  <si>
    <t>IN2352 - Applied biorobotics</t>
  </si>
  <si>
    <t>MW1421 - Dynamics of mechanical systems</t>
  </si>
  <si>
    <t>Advanced Methods of Cryptography</t>
  </si>
  <si>
    <t>Machine Learning</t>
  </si>
  <si>
    <t>Fundamentals of Big Data Analytics</t>
  </si>
  <si>
    <t>T41AAU - Advanced automation</t>
  </si>
  <si>
    <t>A B</t>
  </si>
  <si>
    <t>A C</t>
  </si>
  <si>
    <t>2250038 - Construcciones civiles</t>
  </si>
  <si>
    <t>2250044 - Infraestructura de carretas</t>
  </si>
  <si>
    <t>2250047 - Ingenieria y explotacion portuaria</t>
  </si>
  <si>
    <t>GOL615 - Management de la qualité
GOLXXX - Concentration</t>
  </si>
  <si>
    <t>B  C  D</t>
  </si>
  <si>
    <t>B  C  D  E</t>
  </si>
  <si>
    <t>EC9SRTA - Circuits RF et millimétriques</t>
  </si>
  <si>
    <t>EC9SRTB - Systèmes de communication</t>
  </si>
  <si>
    <t>EC9SRTC - Gestion des signaux et de l'énergie</t>
  </si>
  <si>
    <t>EC9SRTD - Radio-communications</t>
  </si>
  <si>
    <t>ELE667 - Hyperfréquences 1</t>
  </si>
  <si>
    <t>ELE791 - Projets spéciaux</t>
  </si>
  <si>
    <t>GTI530 - Aspects opérationnels des réseaux
GTIXXX - Concentration</t>
  </si>
  <si>
    <t>UE I9RSR-B - Sécurité et systèmes d'information</t>
  </si>
  <si>
    <t>4EUS3HYI - Engineering hydrology</t>
  </si>
  <si>
    <t>5EUS5IAH - Ingénierie des aménagements hydrauliques 3</t>
  </si>
  <si>
    <t>4EUS3IH1 - Ingénierie des aménagements hydrauliques 1</t>
  </si>
  <si>
    <t>5EU5WAT6 - Water management in a non stationnary environment</t>
  </si>
  <si>
    <t>Étude intégrée des hydro-systèmes</t>
  </si>
  <si>
    <t>MECXXX - Concentration 
MEC737 - Moteurs alternatifs à combustion interne</t>
  </si>
  <si>
    <t>5EUS5AIE - Aerodynamics and combustion</t>
  </si>
  <si>
    <t>MEC628 - Conception de systèmes</t>
  </si>
  <si>
    <t>GECH815 - Physique du bâtiment</t>
  </si>
  <si>
    <t>Modeling and Simulation of Mechanical Systems</t>
  </si>
  <si>
    <t>Sports Engineerings and Rehabilitation Devices</t>
  </si>
  <si>
    <t>Sustainable and Renewable Resources</t>
  </si>
  <si>
    <t>Materials Selection and Design</t>
  </si>
  <si>
    <t>Concrete 1</t>
  </si>
  <si>
    <t>Buildings 2</t>
  </si>
  <si>
    <t>Metal construction 1</t>
  </si>
  <si>
    <t>BIE-PS1 - Programming in Shell 1</t>
  </si>
  <si>
    <t>MIE-DSV.16 - Distributed systems and computing</t>
  </si>
  <si>
    <t>MIE-MDW.16 - Web services and middleware</t>
  </si>
  <si>
    <t>Information Theory</t>
  </si>
  <si>
    <t>Modern Bioelectricity</t>
  </si>
  <si>
    <t>Nanometer Scale Electronic Devices</t>
  </si>
  <si>
    <t>Terahertz Systems</t>
  </si>
  <si>
    <t>Transport Model of Quantum Devices</t>
  </si>
  <si>
    <t>Biomedical Micro Analysis Systems</t>
  </si>
  <si>
    <t>Computer Architecture</t>
  </si>
  <si>
    <t>UAV Networkds and Communications</t>
  </si>
  <si>
    <t>Technology Entrepreneurship</t>
  </si>
  <si>
    <t>Neural Prostheses</t>
  </si>
  <si>
    <t>Practice in Entrepreneurship</t>
  </si>
  <si>
    <t>Advanced Programing in the UNIX Environment</t>
  </si>
  <si>
    <t>Finite element methods for multiphysics applications</t>
  </si>
  <si>
    <t>Viscous fluid flow</t>
  </si>
  <si>
    <t>EE4265 - Process control systems</t>
  </si>
  <si>
    <t>EE4268 - Robotic and automation</t>
  </si>
  <si>
    <t>EE4532 - Power electronics and drives</t>
  </si>
  <si>
    <t>EE4758 - Information security</t>
  </si>
  <si>
    <t>CZ3006 - Net centric computing</t>
  </si>
  <si>
    <t>CZ3007 - Compiler techniques</t>
  </si>
  <si>
    <t>CE4003 - Computer vision</t>
  </si>
  <si>
    <t>CE4022 - Personal mobile networks</t>
  </si>
  <si>
    <t>ESNROBB5K3 - Robots in the health care system</t>
  </si>
  <si>
    <t>ESNROBB5K2 - Productions systems and automation</t>
  </si>
  <si>
    <t>ESNROBB5K1 - Software and automation frameworks</t>
  </si>
  <si>
    <t>ESNROBB5P1 - Robot integration</t>
  </si>
  <si>
    <t>BE2B38EMB - Electrical measurements and instrumentation</t>
  </si>
  <si>
    <t>BE5B38SME - Sensors and measurement</t>
  </si>
  <si>
    <t>AE3B38PRT - Instrumentation for data acquisition and process control</t>
  </si>
  <si>
    <t>BE1B14MIS - Microprocessors for power systems</t>
  </si>
  <si>
    <t>DEE-23216 - Introduction to smart grids and renewable energy</t>
  </si>
  <si>
    <t>IHA-1756 - Hydraulic machines</t>
  </si>
  <si>
    <t>MEI-51026 - Digital Manufacturing</t>
  </si>
  <si>
    <t>Traitement et qualité de l'air 
Production de froid et de chaleur</t>
  </si>
  <si>
    <t>Structure Bois 
Aménagement MT</t>
  </si>
  <si>
    <t>Structure Métal 
Éclairagisme
Acoustique</t>
  </si>
  <si>
    <t>DAO Autocad
Sketchup
TC-Projet</t>
  </si>
  <si>
    <t>Projet Génie Climatique
Construction 2
Structure hyperstatique</t>
  </si>
  <si>
    <t>Transfert de chaleur
Outils logiciel en simulation énergétique 1</t>
  </si>
  <si>
    <t>Projet Génie Climatique
Construction 2
Ressource solaire</t>
  </si>
  <si>
    <t>MW2290 - Fundamentals of helicopter aerodynamics
ME0156 - Medical image techniques, nuclear medecine</t>
  </si>
  <si>
    <t>STM-GC-10 - Routes
STM-GC-10 - Conception d'ouvrages en béton précontraint</t>
  </si>
  <si>
    <t>Mécanique des Éléments 
Calcul non linéaire des Structures
Dynamique des Structures</t>
  </si>
  <si>
    <t>GECH814 - Construction métallique et bois
PROJ811 - Projet</t>
  </si>
  <si>
    <t>GECH812 - Géotechnique
GECH813 - Bâtiment et énergie</t>
  </si>
  <si>
    <t>Bridges
Engineering geology</t>
  </si>
  <si>
    <t>Surveying
Architecture for engineers</t>
  </si>
  <si>
    <t>COURS NON-CRÉDITÉ</t>
  </si>
  <si>
    <t>EC9SRTE - Microélectronique</t>
  </si>
  <si>
    <t>EC9SRTF - Langues et culture de l'ingénieur</t>
  </si>
  <si>
    <t>Projet de construction</t>
  </si>
  <si>
    <t>Stage en entreprise</t>
  </si>
  <si>
    <t>Oraux de synthèse</t>
  </si>
  <si>
    <t>COURS NON-COMPTABILISÉ</t>
  </si>
  <si>
    <t>Bridges</t>
  </si>
  <si>
    <t>ELEXXX - Concentration 
ELE791 - Projets spéciaux</t>
  </si>
  <si>
    <t>5  cours de MECXXX - Concentration 
+ 1 COURS COMPLÉMENTAIRE</t>
  </si>
  <si>
    <t>SYS807 - Mécanique des fluides avancée</t>
  </si>
  <si>
    <t>ELE654 - Électronique de puissance II</t>
  </si>
  <si>
    <t>ELE773 - Éléments de robotique</t>
  </si>
  <si>
    <t>GTI410 - Applications des techniques numériques en graphisme et imagerie</t>
  </si>
  <si>
    <t>LOG635 - Systèmes intelligents et algorithmes</t>
  </si>
  <si>
    <t>LOG720 - Architecture distribuée orientée objet</t>
  </si>
  <si>
    <t xml:space="preserve">Université d'Aalborg
Aalborg Universitet </t>
  </si>
  <si>
    <t>Aarhus University 
Université d'Aarhus</t>
  </si>
  <si>
    <t xml:space="preserve">City University of Hong Kong </t>
  </si>
  <si>
    <t xml:space="preserve">École nationale supérieure d'électronique, informatique, télécommunications, mathématiques et mécanique de Bordeaux </t>
  </si>
  <si>
    <t>École Nationale Supérieure d'Arts et Métiers 
Arts et Métiers ParisTech</t>
  </si>
  <si>
    <t xml:space="preserve">École Nationale du Génie de l'Eau et de l'Environnement de Strasbourg </t>
  </si>
  <si>
    <t>École des Mines d'Alès 
École nationale supérieure des mines d'Alès</t>
  </si>
  <si>
    <t xml:space="preserve">École Nationale Supérieure de l'Énergie, l'Eau et l'Environnement </t>
  </si>
  <si>
    <t xml:space="preserve">École nationale supérieure en systèmes avancés et réseaux </t>
  </si>
  <si>
    <t xml:space="preserve">École nationale supérieure de génie industriel </t>
  </si>
  <si>
    <t xml:space="preserve">École des Hautes Études d'Ingénieurs </t>
  </si>
  <si>
    <t>Institut polytechnique de Grenoble 
Institut national polytechnique de Grenoble
Grenoble Institute of Technology</t>
  </si>
  <si>
    <t>Institut National Polytechnique de Toulouse (Toulouse INP)</t>
  </si>
  <si>
    <t xml:space="preserve">Institut National des Sciences Appliquées de Lyon </t>
  </si>
  <si>
    <t xml:space="preserve">Institut National des Sciences Appliquées de Strasbourg </t>
  </si>
  <si>
    <t xml:space="preserve">Institut National des Sciences Appliquées de Toulouse </t>
  </si>
  <si>
    <t xml:space="preserve">Indian Institute of Technology, Bombay </t>
  </si>
  <si>
    <t>Korea Advanced Institute of Science and Technology 
Institut supérieur coréen des sciences et technologies</t>
  </si>
  <si>
    <t>National Chiao Tung University 
Université Nationale Chiao Tung</t>
  </si>
  <si>
    <t>Nanyang Technological University 
Université de technologie de Nanyang</t>
  </si>
  <si>
    <t>Sungkyunkwan University 
Université Sungkyunkwan</t>
  </si>
  <si>
    <t>Technische Universität München 
Université technique de Munich
Technical University of Munich</t>
  </si>
  <si>
    <t>Universitat Autonoma de Barcelona 
Université autonome de Barcelone
Autonomous University of Barcelona</t>
  </si>
  <si>
    <t>University of British Columbia 
Université de la Colomnie-Britannique</t>
  </si>
  <si>
    <t>University College London 
University College de Londres</t>
  </si>
  <si>
    <t>Universidad de Concepcion 
à Université de Concepcion</t>
  </si>
  <si>
    <t>Université de Liège 
University of Liège</t>
  </si>
  <si>
    <t>Université du Manitoba 
University of Manitoba (UMN, UMB)</t>
  </si>
  <si>
    <t xml:space="preserve">University of North Dakota 
Université du Dakota du Nord </t>
  </si>
  <si>
    <t>Universidad de los Andes
Université des Andes (UdesA)</t>
  </si>
  <si>
    <t>Università degli Studi di Padova (UNIPD)
Université de Padoue 
University of Padua</t>
  </si>
  <si>
    <t>Universitat politècnica de Catalunya 
Université polytechnique de Catalogne
Polytechnic University of Catalonia
BarcelonaTech</t>
  </si>
  <si>
    <t>Université de Pau et des Pays de l'Adour 
University of Pau and Pays de l'Adour</t>
  </si>
  <si>
    <t>Universidad Politécnica de Valencia 
Universitat Politècnica de València 
Université polytechnique de Valence
Polytechnic University of Valencia</t>
  </si>
  <si>
    <t>Universitatea Politehnica Timisoara 
Politehnica University of Timisoara
Université Politehnica Timisoara</t>
  </si>
  <si>
    <t>Université de technologie Belfort-Montbéliard 
University of Technology of Belfort-Monbéliard</t>
  </si>
  <si>
    <t>Université de Technologie de Compiègne 
University of Technology of Compiègne</t>
  </si>
  <si>
    <t>Université de Technologie de Troyes 
University of Technology of Troyes</t>
  </si>
  <si>
    <t>B022 - Corporate solution &amp; practice</t>
  </si>
  <si>
    <t>I022 - Business softwares</t>
  </si>
  <si>
    <t>I070 - Operations management</t>
  </si>
  <si>
    <t>143ENE - Environmental Engineering</t>
  </si>
  <si>
    <t>ME443 - Heating, ventilation and air conditioning</t>
  </si>
  <si>
    <t>BA424 - Project management in aviation operation</t>
  </si>
  <si>
    <t>AE403 - Jet propulsion</t>
  </si>
  <si>
    <t>ME542 - Biofluid mechanics</t>
  </si>
  <si>
    <t>MEC630 - Ventilation et chauffage</t>
  </si>
  <si>
    <t>MEC755 - Gestion de projets industriels avancée</t>
  </si>
  <si>
    <t>MEC758 - Systèmes de propulsion : thermopropulsion et turbomachines</t>
  </si>
  <si>
    <t>BUS3021 - Quality management</t>
  </si>
  <si>
    <t>INE5008 - Data Mining</t>
  </si>
  <si>
    <t>ITE3035 - ERP System</t>
  </si>
  <si>
    <t>GOL499 - Systèmes informationnels</t>
  </si>
  <si>
    <t>GOL675 - Planification et optimisation d'expériences</t>
  </si>
  <si>
    <t>I5GCTF11 - Éco-conception et impact sur l'environnement</t>
  </si>
  <si>
    <t>I5GCMA11 - Méthodes et anglais</t>
  </si>
  <si>
    <t>AE152 - Introduction to aerospace engineering</t>
  </si>
  <si>
    <t>CS101 - Computer programming and utilization</t>
  </si>
  <si>
    <t>EN301 - Renewable energy technologies</t>
  </si>
  <si>
    <t>AER600 - Introduction à l'aérospatiale</t>
  </si>
  <si>
    <t>CV4111 - Ground Engineering</t>
  </si>
  <si>
    <t>GECH811 - Béton armé</t>
  </si>
  <si>
    <t>UI-M1-IRMECP-006-M - Manufacturing Systems Design and Operation</t>
  </si>
  <si>
    <t>Université de Mons/University of Mons
Faculté polytechnique de Mons (FPMs)
Polytech Mons</t>
  </si>
  <si>
    <t>ESM3061_41 - Data Mining</t>
  </si>
  <si>
    <t>ESM3065_41 - Design of experiments</t>
  </si>
  <si>
    <t>EME3072_41 - Manufacturing engineering</t>
  </si>
  <si>
    <t>ESM2007_41 - Technological innovation</t>
  </si>
  <si>
    <t>GOL509 - Procédés de fabrication</t>
  </si>
  <si>
    <t>TTA-75057 - Industrial Service Systems</t>
  </si>
  <si>
    <t>TLO-35307 - Emerging Technlogy Adoption and Use</t>
  </si>
  <si>
    <t>TLO-25057 - Transport Transformation</t>
  </si>
  <si>
    <t>TLO-25468 - Sustainable Logistics and Global Distribution</t>
  </si>
  <si>
    <t>Tampere University
Tampere University of Technology (avant 1er Janvier 2019)
Tampere University of Technology (Hervanta Campus)</t>
  </si>
  <si>
    <t>41918 - Tecnologia de la construccion I</t>
  </si>
  <si>
    <t>41930 - Servicios urbanos y de transporte</t>
  </si>
  <si>
    <t>41933 - Ingenieria del transporte</t>
  </si>
  <si>
    <t>44532 - Construccion y arquitectura industrial</t>
  </si>
  <si>
    <t>12020 - High-voltage electrical installations
12020 - Instalaciones electricas de alta tension</t>
  </si>
  <si>
    <t>12053 -Traccion electrica</t>
  </si>
  <si>
    <t>ELEXXX - Éclairage</t>
  </si>
  <si>
    <t>ELE656 - Asservissement des machines</t>
  </si>
  <si>
    <t>ELEXXX - Bioélectronique</t>
  </si>
  <si>
    <t>ELEXXX - Concentration
ELEXXX - Énergie et commande industrielle</t>
  </si>
  <si>
    <t>11510 - Mantenimiento de Sistemas Productivos
11510 - Maintenance des systèmes de production</t>
  </si>
  <si>
    <t>11496 - Competitividad e innovacion en la empresa
11496 - Competitivité et innovation en entreprise</t>
  </si>
  <si>
    <t>11509 - Diseno y Gestion de almacenes
11509 - Design et gestion d'entreposage</t>
  </si>
  <si>
    <t>11493 - Programacion y Control de Produccion y Operaciones
11493 - Programmation et contrôle de production et des opérations</t>
  </si>
  <si>
    <t>GOL670 - Maintenance et fiabilité</t>
  </si>
  <si>
    <t>14096 - Social web behavior &amp; network analysis</t>
  </si>
  <si>
    <t>14097 - Impresion 3D</t>
  </si>
  <si>
    <t>MECA0515-1 - Performance and Dynamics of vehicles</t>
  </si>
  <si>
    <t>GEOL0001 - Géologie et géologie de l'ingénieur</t>
  </si>
  <si>
    <t>GEOL0021 - Prospection géophysique</t>
  </si>
  <si>
    <t>GCIV2049-1 - Conception et exécution d'ouvrage géotechnique</t>
  </si>
  <si>
    <t>GCIV0008 - Conception et exécution des ouvrages hydrauliques de navigation</t>
  </si>
  <si>
    <t>ENVI-F409 - Économie écologique</t>
  </si>
  <si>
    <t>ENVI-F438 - Économie circulaire</t>
  </si>
  <si>
    <t>6ENT1006 - Reliability Engineering</t>
  </si>
  <si>
    <t>5ENT1011 - Auto Electronics &amp; Control Systems</t>
  </si>
  <si>
    <t>191211060 - Modern robotics</t>
  </si>
  <si>
    <t>191211350 - Neurophysiology</t>
  </si>
  <si>
    <t>250137 - Transport</t>
  </si>
  <si>
    <t>259228 - Construction management and electrotechnics</t>
  </si>
  <si>
    <t>250234 - Metallic construction</t>
  </si>
  <si>
    <t>820014 - Production organisation</t>
  </si>
  <si>
    <t>295105 - Control Systems</t>
  </si>
  <si>
    <t>820462 - Manufacturing Technology</t>
  </si>
  <si>
    <t>E372080 - Measurement in Engineering
E183009 - Biofuels and bioproducts from waste</t>
  </si>
  <si>
    <t>E375013 - MatLab for simulations
E162023 - Fundamentals of alternative energy sources</t>
  </si>
  <si>
    <t>134GLST - Glass structure
127SSPI - Spatial planning and public infrastructure</t>
  </si>
  <si>
    <t>124EDC - Civil engineering in developing country
133CASD - Computer aided structural design</t>
  </si>
  <si>
    <t>E4B8COGE - Cogénération et stockage
E4B8OUTI - Outils logiciels en simulation énergétiques
E3BE6EB2 - Architecture</t>
  </si>
  <si>
    <t>E4B8ENRS - ENR Solaires
E4B8PGCL - Projet Génie climatique</t>
  </si>
  <si>
    <t>E3B6TECHA - Transferts de chaleur
E3BE6SM1 - Construction II</t>
  </si>
  <si>
    <t>E3N6GEOT - Géotechnique
E3B6SHYP - Structure hyperstatique
E3B6BILA - Bilan de charge thermique du bâtiment
E3B6RESS - Ressource solaires</t>
  </si>
  <si>
    <t>E4B8COGE - Cogénération et stockage
E4B8PGCL - Projet Génie climatique
E4B8OUTI - Outils logiciels en simulation énergétiques</t>
  </si>
  <si>
    <t>E4B8ACV - Matériaux de construction, santé, ACV en MT
E4B8ENRS - ENR Solaires
E4B8ENRP - EnR (PV)
E4B8ENRT - EnR (TP)</t>
  </si>
  <si>
    <t>E4B8REGH - Réglementations handicap
E3BE6SM2 - Structure hyperstatique
E4B8REGI - Réglementations incendie</t>
  </si>
  <si>
    <t>I4GCBA12 - Structures de béton et bois
I5GCBE31 - Charpentes et construction mixte (partie : construction mixte)</t>
  </si>
  <si>
    <t>I5GCBA11 - Ouvrage en béton 3 et maçonnerie (partie : maçonnerie et résistance au feu)
I2ICTI12 - Sciences industrielles - CAO (partie : Building Information Modeling)</t>
  </si>
  <si>
    <t>I5GCBE31 - Charpentes et construction mixte (partie : construction mixte)
I2ICTI12 - Sciences industrielles - CAO (partie : Building Information Modeling)</t>
  </si>
  <si>
    <t>I4GCBA12 - Structures de béton et bois
I5GCBA11 - Ouvrage en béton 3 et maçonnerie (partie : maçonnerie et résistance au feu)</t>
  </si>
  <si>
    <t>GECH813 - Bâtiment et énergie
GECH814 - Construction métallique et bois</t>
  </si>
  <si>
    <t>UI-M1-IRMECP-005-M - Actionneurs hydrauliques et pneumatiques
UI-M1-IRMECP-002-M - Structural design and pressure vessels</t>
  </si>
  <si>
    <t>UI-M1-IRMECP-001-M - Computer aided kinematics and dynamics of mechanical systems
UI-M1-IRMECP-003-M - Techniques d'ingénierie vibratoire</t>
  </si>
  <si>
    <t>GENV0001-2 - Génie de l'environnement
GENV0002-0 - Sustainable energy</t>
  </si>
  <si>
    <t>ARCH-Y406 - Structural Renovation technic
CNST-H502 - Structures en bois et en maçonneries - Techniques de rénovation et de pathologies de la construction</t>
  </si>
  <si>
    <t>University of Twente (UT)
Universiteit Twente
Université de Twente</t>
  </si>
  <si>
    <t>COURS DE COMPLÉMENTAIRES</t>
  </si>
  <si>
    <t>E3B6RESS - Ressource solaires
E3BE6EB3 - Bilan de charge thermique d'un bâtiment
E3BE6EB2 - Architecture
E4E8DROI - Droit du travail
E4E8MANQ - Management qualité 2
E4E8GRH - GRH</t>
  </si>
  <si>
    <t>COMPXXX - Cours complémentaire</t>
  </si>
  <si>
    <t>GEN9001 - Introduction to Korean Language</t>
  </si>
  <si>
    <t>CNST-H-401 - Prestressed concrete
CNST-Y-507 - Steel bridge construction</t>
  </si>
  <si>
    <t>Universidad de Las Palmas de Gran Canaria (ULPGC)
University of Las Palmas de Gran Canaria</t>
  </si>
  <si>
    <t>MEC729 - Mécanismes et dynamique des machines</t>
  </si>
  <si>
    <t>UT</t>
  </si>
  <si>
    <t>University of Twente
Universiteit Twente
Université de Twente</t>
  </si>
  <si>
    <t>ULPGC</t>
  </si>
  <si>
    <t>Université de Liège (ULiège)                                                                                                       
University of Liège</t>
  </si>
  <si>
    <t>F12022</t>
  </si>
  <si>
    <t>Polytech Mons</t>
  </si>
  <si>
    <t>F20050</t>
  </si>
  <si>
    <t>F48012</t>
  </si>
  <si>
    <t>NTUT</t>
  </si>
  <si>
    <t>G44004</t>
  </si>
  <si>
    <t>National Taipei University of the Technology
Taipei Tech
Université nationales des scoemces et des technologies de Taipei</t>
  </si>
  <si>
    <t>MECXXX - Concentration (12 crédits total)</t>
  </si>
  <si>
    <t>New Venture Creation</t>
  </si>
  <si>
    <t>Introduction to psychology</t>
  </si>
  <si>
    <t>Safety Education</t>
  </si>
  <si>
    <t>12032 - Iluminacion
12032 - Lighting</t>
  </si>
  <si>
    <t>12033 - Sistemas robotizados
12033 - Robotic Systems</t>
  </si>
  <si>
    <t>12194 - Bioelectronica
12194 - Bioelectronics</t>
  </si>
  <si>
    <t>MECA851 - Qualité en production
MATE851 - Propriétés des matériaux polymèmes 2 (parcours MC)
MATE853 - Fabrication composite 1 (parcours MC)
MECA852 - Gestion de cycle de vie de produits industriels
MECA855 - Mécanique des structures composites 1
PROJ852 - Projet technique 2
SHES802 - Système de management intégré QSE
SHES803 - Théorie des organisations
MATE612 - Matériaux et développement durable</t>
  </si>
  <si>
    <t>MECA652 - Mécanique numérique
MECA653 - Outils numériques pour ingénieur
SHES602 - Initiation au droit
MECA851 - Qualité en production
MECA852 - Gestion de cycle de vie de produits industriels
INFO851 - Systèmes embarqués 1
PROJ852 - Project technique 2
SHES802 - Système management intégré QSE
SHES803 - Théorie des organisations
SHES601 - Gestion financière</t>
  </si>
  <si>
    <t xml:space="preserve">250232 - Reinforced Concrete </t>
  </si>
  <si>
    <t>820060 - Validacio del disseny
Design Validation</t>
  </si>
  <si>
    <t>820228 - Regulacio automatica
Automatic regulation</t>
  </si>
  <si>
    <t>MEC624 - ???                                                        
MECXXX - Concentration</t>
  </si>
  <si>
    <t>11640 - Diseno y fabricacion 3D
11640 - 3D Design and manufacturing</t>
  </si>
  <si>
    <t>EE114 - Power engineering - 1</t>
  </si>
  <si>
    <t>EE222 - Electrical machines and power electronics</t>
  </si>
  <si>
    <t>EN3301 - Introduction to renewable energy technologies</t>
  </si>
  <si>
    <t>ELE355 - Electronique de puissance I</t>
  </si>
  <si>
    <t>ELE889 - Technologies de l'énergie solaire photovoltaïque</t>
  </si>
  <si>
    <t>Principles and applications of Data Science</t>
  </si>
  <si>
    <t>Building Deep Learning Applications</t>
  </si>
  <si>
    <t>Urban Spatial Analaysis and Representation</t>
  </si>
  <si>
    <t>Life Cycle Assessment and Management</t>
  </si>
  <si>
    <t>Energy and the Environment</t>
  </si>
  <si>
    <t>Green House Gas Management and Practice</t>
  </si>
  <si>
    <t>Basic Health and occupational safety regulations</t>
  </si>
  <si>
    <t>Safety in Electrical Engineering for a bachelor's degree</t>
  </si>
  <si>
    <t>MEI-61006 - Computer Aided Engineering
MEI-61007 - Computer Aided Engineering</t>
  </si>
  <si>
    <t>D36004</t>
  </si>
  <si>
    <t>Pontificia Universidad Catolica del Peru (PUCP)
Université pontificale catholique du Pérou</t>
  </si>
  <si>
    <t>MEC319 - Energias Renovables</t>
  </si>
  <si>
    <t>MEC386 - Diseno Equipos de Transporte y Almacenamiento</t>
  </si>
  <si>
    <t>Computer structures</t>
  </si>
  <si>
    <t>Computer vision</t>
  </si>
  <si>
    <t>Large-scale data systems</t>
  </si>
  <si>
    <t>Management de projet et leadership
Cotation Fonctionnelle
Conception des systèmes vibratoires
Mécanique des solides déformables 3
Projet S9: Conception avancée de systèmes automatisés
ERP-SAP: Analyse statique de flux physiques
Diagnostic des cellules de production
Analyse du comportement du procédé
Projet de Recherche Technologique</t>
  </si>
  <si>
    <t>MECXXX - Concentration (4 cours total - 12 crédits)</t>
  </si>
  <si>
    <t>Structure bois
Confort et conception en MT
Éclairagisme
ENR (Autres que Solaires)
Gestion et valorisation des déchets
Contexte énergétique, production et distribution en milieu insulaire
Règlementation et labels thermiques
Risque sismique et cyclonique
Outils logiciel en simulation énergétique 2
Gestion de patrimoine
Gestion de projet
Netzeb, POE, sustainable design</t>
  </si>
  <si>
    <t>CTNXXX - Concentration (4 cours total = 12 crédits)</t>
  </si>
  <si>
    <t>E161004 - Environmental Engineering</t>
  </si>
  <si>
    <t>E161564 - Fundamentals of Ventilation</t>
  </si>
  <si>
    <t>E161596 - Fundamentals of Heating</t>
  </si>
  <si>
    <t>E181507 - Diffusion Seperation Equipment</t>
  </si>
  <si>
    <t>CA3704 - Construction Engineering</t>
  </si>
  <si>
    <t>CA4665 - Geotechnical Analysis and Design</t>
  </si>
  <si>
    <t>EE3206 - Java Programming and Applications</t>
  </si>
  <si>
    <t>EE4101 - Industrial electronics</t>
  </si>
  <si>
    <t>Digital Image Processing</t>
  </si>
  <si>
    <t>Cloud-based Computing and Application</t>
  </si>
  <si>
    <t>Introduction of VR/AR in workspace and its design</t>
  </si>
  <si>
    <t>T2OOPD - Object-Oriented Programming and Databases</t>
  </si>
  <si>
    <t>T27AMT - Applied Mechanics and Thermodynamics</t>
  </si>
  <si>
    <t>T37FBI - Fermentation and bioconversion</t>
  </si>
  <si>
    <t>T31EIA - Aspects of Industrial Automation
T39CEE - Chemical Engineering Computing</t>
  </si>
  <si>
    <t>MW1969 - Desalination</t>
  </si>
  <si>
    <t>MW0799 - Introduction to nuclear energy</t>
  </si>
  <si>
    <t>MW1906 - Technology and Applications of Current and future nuclear reactors</t>
  </si>
  <si>
    <t>MW2149 - Introduction to wind energy</t>
  </si>
  <si>
    <t>Management Strategy and Database</t>
  </si>
  <si>
    <t>Experimental Design</t>
  </si>
  <si>
    <t>Management Science and Operations Research 2</t>
  </si>
  <si>
    <t>Business Ethics and Sustainability Management</t>
  </si>
  <si>
    <t>GOL491 - Conception de système d'information et forages de données</t>
  </si>
  <si>
    <t>GOL676 - Planification et optimisation d'expériences</t>
  </si>
  <si>
    <t>Quality Management</t>
  </si>
  <si>
    <t>Quantitative Business Analysis</t>
  </si>
  <si>
    <t>Management opérationnel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</si>
</sst>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_ ;_ * \(#,##0.00\)\ _$_ ;_ * &quot;-&quot;??_)\ _$_ ;_ @_ "/>
    <numFmt numFmtId="165" formatCode="0.0"/>
  </numFmts>
  <fonts count="5" x14ac:knownFonts="1">
    <font>
      <sz val="11"/>
      <color theme="1"/>
      <name val="Calibri"/>
      <family val="2"/>
      <scheme val="minor"/>
    </font>
    <font>
      <b/>
      <sz val="11"/>
      <color theme="1"/>
      <name val="Calibri"/>
      <family val="2"/>
      <scheme val="minor"/>
    </font>
    <font>
      <sz val="11"/>
      <color theme="1"/>
      <name val="Calibri"/>
      <family val="2"/>
      <scheme val="minor"/>
    </font>
    <font>
      <sz val="11"/>
      <name val="Calibri"/>
      <family val="2"/>
      <scheme val="minor"/>
    </font>
    <font>
      <b/>
      <u/>
      <sz val="11"/>
      <color theme="1"/>
      <name val="Calibri"/>
      <family val="2"/>
      <scheme val="minor"/>
    </font>
  </fonts>
  <fills count="20">
    <fill>
      <patternFill patternType="none"/>
    </fill>
    <fill>
      <patternFill patternType="gray125"/>
    </fill>
    <fill>
      <patternFill patternType="solid">
        <fgColor theme="6" tint="0.39997558519241921"/>
        <bgColor indexed="64"/>
      </patternFill>
    </fill>
    <fill>
      <patternFill patternType="solid">
        <fgColor theme="7" tint="0.59999389629810485"/>
        <bgColor indexed="64"/>
      </patternFill>
    </fill>
    <fill>
      <patternFill patternType="solid">
        <fgColor rgb="FF66CCFF"/>
        <bgColor indexed="64"/>
      </patternFill>
    </fill>
    <fill>
      <patternFill patternType="solid">
        <fgColor theme="2" tint="-9.9978637043366805E-2"/>
        <bgColor indexed="64"/>
      </patternFill>
    </fill>
    <fill>
      <patternFill patternType="solid">
        <fgColor rgb="FFFF9966"/>
        <bgColor indexed="64"/>
      </patternFill>
    </fill>
    <fill>
      <patternFill patternType="solid">
        <fgColor rgb="FFFF99CC"/>
        <bgColor indexed="64"/>
      </patternFill>
    </fill>
    <fill>
      <patternFill patternType="solid">
        <fgColor rgb="FFCC99FF"/>
        <bgColor indexed="64"/>
      </patternFill>
    </fill>
    <fill>
      <patternFill patternType="solid">
        <fgColor rgb="FFCCFFCC"/>
        <bgColor indexed="64"/>
      </patternFill>
    </fill>
    <fill>
      <patternFill patternType="solid">
        <fgColor rgb="FF00B050"/>
        <bgColor indexed="64"/>
      </patternFill>
    </fill>
    <fill>
      <patternFill patternType="solid">
        <fgColor rgb="FF3399FF"/>
        <bgColor indexed="64"/>
      </patternFill>
    </fill>
    <fill>
      <patternFill patternType="solid">
        <fgColor rgb="FFFFFF00"/>
        <bgColor indexed="64"/>
      </patternFill>
    </fill>
    <fill>
      <patternFill patternType="solid">
        <fgColor rgb="FFC00000"/>
        <bgColor indexed="64"/>
      </patternFill>
    </fill>
    <fill>
      <patternFill patternType="solid">
        <fgColor rgb="FFFF3399"/>
        <bgColor indexed="64"/>
      </patternFill>
    </fill>
    <fill>
      <patternFill patternType="solid">
        <fgColor rgb="FFFF9966"/>
        <bgColor theme="0" tint="-0.14999847407452621"/>
      </patternFill>
    </fill>
    <fill>
      <patternFill patternType="solid">
        <fgColor rgb="FFCCFFCC"/>
        <bgColor theme="0" tint="-0.14999847407452621"/>
      </patternFill>
    </fill>
    <fill>
      <patternFill patternType="solid">
        <fgColor rgb="FFFF33CC"/>
        <bgColor indexed="64"/>
      </patternFill>
    </fill>
    <fill>
      <patternFill patternType="solid">
        <fgColor rgb="FFFF6600"/>
        <bgColor indexed="64"/>
      </patternFill>
    </fill>
    <fill>
      <patternFill patternType="solid">
        <fgColor rgb="FFFFFF9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164" fontId="2" fillId="0" borderId="0" applyFont="0" applyFill="0" applyBorder="0" applyAlignment="0" applyProtection="0"/>
  </cellStyleXfs>
  <cellXfs count="368">
    <xf numFmtId="0" fontId="0" fillId="0" borderId="0" xfId="0"/>
    <xf numFmtId="0" fontId="0" fillId="0" borderId="1" xfId="0" applyBorder="1"/>
    <xf numFmtId="0" fontId="0" fillId="0" borderId="1" xfId="0" applyBorder="1" applyAlignment="1">
      <alignment horizontal="center"/>
    </xf>
    <xf numFmtId="0" fontId="0" fillId="0" borderId="1" xfId="0" applyNumberFormat="1" applyBorder="1" applyAlignment="1">
      <alignment horizontal="center"/>
    </xf>
    <xf numFmtId="0" fontId="0" fillId="0" borderId="1" xfId="0" applyNumberFormat="1" applyFill="1" applyBorder="1" applyAlignment="1">
      <alignment horizontal="center"/>
    </xf>
    <xf numFmtId="0" fontId="0" fillId="0" borderId="1" xfId="0" applyNumberFormat="1" applyBorder="1" applyAlignment="1">
      <alignment horizontal="center" vertical="center"/>
    </xf>
    <xf numFmtId="0" fontId="0" fillId="0" borderId="1" xfId="0" applyNumberFormat="1" applyFill="1" applyBorder="1" applyAlignment="1">
      <alignment horizontal="center" vertical="center"/>
    </xf>
    <xf numFmtId="0" fontId="0" fillId="0" borderId="1" xfId="0" applyFill="1" applyBorder="1"/>
    <xf numFmtId="0" fontId="0" fillId="0" borderId="1" xfId="0" applyFill="1" applyBorder="1" applyAlignment="1">
      <alignment horizontal="center"/>
    </xf>
    <xf numFmtId="0" fontId="0" fillId="4" borderId="1" xfId="0" applyFill="1" applyBorder="1"/>
    <xf numFmtId="0" fontId="1" fillId="3" borderId="1" xfId="0" applyFont="1" applyFill="1" applyBorder="1"/>
    <xf numFmtId="0" fontId="0" fillId="0" borderId="0" xfId="0" applyFill="1" applyBorder="1"/>
    <xf numFmtId="0" fontId="0" fillId="0" borderId="0" xfId="0" applyFill="1" applyBorder="1" applyAlignment="1">
      <alignment horizontal="center"/>
    </xf>
    <xf numFmtId="0" fontId="1" fillId="2" borderId="1" xfId="0" applyFont="1" applyFill="1" applyBorder="1" applyAlignment="1">
      <alignment horizontal="center"/>
    </xf>
    <xf numFmtId="0" fontId="0" fillId="0" borderId="1" xfId="0"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center" vertical="center"/>
    </xf>
    <xf numFmtId="0" fontId="0" fillId="0" borderId="1" xfId="0" applyFont="1" applyFill="1" applyBorder="1" applyAlignment="1">
      <alignment horizontal="left" vertical="center" wrapText="1"/>
    </xf>
    <xf numFmtId="0" fontId="1" fillId="5" borderId="0" xfId="0" applyFont="1" applyFill="1" applyAlignment="1">
      <alignment horizontal="center"/>
    </xf>
    <xf numFmtId="0" fontId="0" fillId="3" borderId="0" xfId="0" applyFill="1"/>
    <xf numFmtId="0" fontId="0" fillId="4" borderId="0" xfId="0" applyFill="1"/>
    <xf numFmtId="0" fontId="0" fillId="6" borderId="0" xfId="0" applyFill="1"/>
    <xf numFmtId="0" fontId="0" fillId="7" borderId="0" xfId="0" applyFill="1"/>
    <xf numFmtId="0" fontId="0" fillId="8" borderId="0" xfId="0" applyFill="1"/>
    <xf numFmtId="0" fontId="0" fillId="9" borderId="0" xfId="0" applyFill="1"/>
    <xf numFmtId="0" fontId="0" fillId="10" borderId="0" xfId="0" applyFill="1"/>
    <xf numFmtId="0" fontId="0" fillId="11" borderId="0" xfId="0" applyFill="1"/>
    <xf numFmtId="0" fontId="0" fillId="8" borderId="1" xfId="0" applyFill="1" applyBorder="1"/>
    <xf numFmtId="0" fontId="0" fillId="7" borderId="1" xfId="0" applyFill="1" applyBorder="1"/>
    <xf numFmtId="0" fontId="1" fillId="7" borderId="1" xfId="0" applyFont="1" applyFill="1" applyBorder="1" applyAlignment="1">
      <alignment horizontal="left"/>
    </xf>
    <xf numFmtId="0" fontId="1" fillId="7" borderId="1" xfId="0" applyNumberFormat="1" applyFont="1" applyFill="1" applyBorder="1" applyAlignment="1">
      <alignment horizontal="center"/>
    </xf>
    <xf numFmtId="0" fontId="0" fillId="9" borderId="1" xfId="0" applyFill="1" applyBorder="1"/>
    <xf numFmtId="0" fontId="1" fillId="9" borderId="1" xfId="0" applyFont="1" applyFill="1" applyBorder="1" applyAlignment="1">
      <alignment horizontal="left"/>
    </xf>
    <xf numFmtId="0" fontId="1" fillId="9" borderId="1" xfId="0" applyNumberFormat="1" applyFont="1" applyFill="1" applyBorder="1" applyAlignment="1">
      <alignment horizontal="center"/>
    </xf>
    <xf numFmtId="0" fontId="0" fillId="10" borderId="1" xfId="0" applyFill="1" applyBorder="1"/>
    <xf numFmtId="0" fontId="1" fillId="10" borderId="1" xfId="0" applyFont="1" applyFill="1" applyBorder="1" applyAlignment="1">
      <alignment horizontal="left"/>
    </xf>
    <xf numFmtId="0" fontId="1" fillId="10" borderId="1" xfId="0" applyNumberFormat="1" applyFont="1" applyFill="1" applyBorder="1" applyAlignment="1">
      <alignment horizontal="center"/>
    </xf>
    <xf numFmtId="0" fontId="0" fillId="7" borderId="1" xfId="0" applyFill="1" applyBorder="1" applyAlignment="1">
      <alignment horizontal="center"/>
    </xf>
    <xf numFmtId="0" fontId="0" fillId="9" borderId="1" xfId="0" applyFill="1" applyBorder="1" applyAlignment="1">
      <alignment horizontal="center"/>
    </xf>
    <xf numFmtId="0" fontId="1" fillId="10" borderId="1" xfId="0" applyNumberFormat="1" applyFont="1" applyFill="1" applyBorder="1" applyAlignment="1">
      <alignment horizontal="center" vertical="center"/>
    </xf>
    <xf numFmtId="0" fontId="0" fillId="8" borderId="1" xfId="0" applyFill="1" applyBorder="1" applyAlignment="1">
      <alignment horizontal="center" vertical="center"/>
    </xf>
    <xf numFmtId="0" fontId="0" fillId="9" borderId="1" xfId="0" applyFill="1" applyBorder="1" applyAlignment="1">
      <alignment horizontal="center" vertical="center"/>
    </xf>
    <xf numFmtId="0" fontId="0" fillId="0" borderId="0" xfId="0" applyBorder="1"/>
    <xf numFmtId="0" fontId="1" fillId="0" borderId="0" xfId="0" applyNumberFormat="1" applyFont="1" applyBorder="1" applyAlignment="1">
      <alignment horizontal="center"/>
    </xf>
    <xf numFmtId="0" fontId="1" fillId="0" borderId="0" xfId="0" applyNumberFormat="1" applyFont="1" applyFill="1" applyBorder="1" applyAlignment="1">
      <alignment horizontal="center"/>
    </xf>
    <xf numFmtId="49" fontId="3" fillId="0" borderId="0" xfId="0" applyNumberFormat="1" applyFont="1" applyFill="1" applyBorder="1" applyAlignment="1">
      <alignment horizontal="left" vertical="top"/>
    </xf>
    <xf numFmtId="0" fontId="0" fillId="0" borderId="0" xfId="0" applyFont="1" applyFill="1" applyBorder="1" applyAlignment="1">
      <alignment vertical="top" wrapText="1"/>
    </xf>
    <xf numFmtId="2" fontId="1" fillId="2" borderId="1" xfId="0" applyNumberFormat="1" applyFont="1" applyFill="1" applyBorder="1" applyAlignment="1">
      <alignment horizontal="center"/>
    </xf>
    <xf numFmtId="2" fontId="1" fillId="10" borderId="1" xfId="0" applyNumberFormat="1" applyFont="1" applyFill="1" applyBorder="1" applyAlignment="1">
      <alignment horizontal="center" vertical="center"/>
    </xf>
    <xf numFmtId="0" fontId="0" fillId="0" borderId="0" xfId="0" applyBorder="1" applyAlignment="1">
      <alignment wrapText="1"/>
    </xf>
    <xf numFmtId="0" fontId="0" fillId="0" borderId="0" xfId="0" applyFont="1" applyFill="1" applyBorder="1" applyAlignment="1">
      <alignment horizontal="left" vertical="center"/>
    </xf>
    <xf numFmtId="0" fontId="0" fillId="0" borderId="0" xfId="0" applyFont="1" applyFill="1" applyBorder="1" applyAlignment="1">
      <alignment vertical="center" wrapText="1"/>
    </xf>
    <xf numFmtId="0" fontId="0" fillId="0" borderId="1" xfId="1" applyNumberFormat="1" applyFont="1" applyBorder="1" applyAlignment="1">
      <alignment horizontal="center" vertical="center"/>
    </xf>
    <xf numFmtId="0" fontId="0" fillId="8" borderId="1" xfId="1" applyNumberFormat="1" applyFont="1" applyFill="1" applyBorder="1" applyAlignment="1">
      <alignment horizontal="center" vertical="center"/>
    </xf>
    <xf numFmtId="0" fontId="0" fillId="9" borderId="1" xfId="1" applyNumberFormat="1" applyFont="1" applyFill="1" applyBorder="1" applyAlignment="1">
      <alignment horizontal="center" vertical="center"/>
    </xf>
    <xf numFmtId="2" fontId="0" fillId="0" borderId="1" xfId="1" applyNumberFormat="1" applyFont="1" applyBorder="1" applyAlignment="1">
      <alignment horizontal="center" vertical="center"/>
    </xf>
    <xf numFmtId="2" fontId="0" fillId="0" borderId="1" xfId="1" applyNumberFormat="1" applyFont="1" applyBorder="1" applyAlignment="1">
      <alignment horizontal="center" vertical="center" wrapText="1"/>
    </xf>
    <xf numFmtId="0" fontId="0" fillId="0" borderId="1" xfId="0" applyBorder="1" applyAlignment="1">
      <alignment vertical="top" wrapText="1"/>
    </xf>
    <xf numFmtId="0" fontId="0" fillId="0" borderId="1" xfId="0" applyBorder="1" applyAlignment="1">
      <alignment vertical="center" wrapText="1"/>
    </xf>
    <xf numFmtId="0" fontId="0" fillId="10" borderId="3" xfId="0" applyFill="1" applyBorder="1"/>
    <xf numFmtId="0" fontId="0" fillId="0" borderId="0" xfId="0" applyBorder="1" applyAlignment="1">
      <alignment horizontal="left" indent="1"/>
    </xf>
    <xf numFmtId="0" fontId="0" fillId="0" borderId="0" xfId="0" applyNumberFormat="1" applyFill="1" applyBorder="1" applyAlignment="1">
      <alignment horizontal="center"/>
    </xf>
    <xf numFmtId="0" fontId="0" fillId="10" borderId="1" xfId="0" applyFont="1" applyFill="1" applyBorder="1" applyAlignment="1">
      <alignment horizontal="left"/>
    </xf>
    <xf numFmtId="0" fontId="0" fillId="0" borderId="1" xfId="0" applyFont="1" applyBorder="1" applyAlignment="1">
      <alignment horizontal="left" indent="1"/>
    </xf>
    <xf numFmtId="0" fontId="0" fillId="4" borderId="1" xfId="0" applyFont="1" applyFill="1" applyBorder="1" applyAlignment="1">
      <alignment horizontal="left"/>
    </xf>
    <xf numFmtId="0" fontId="0" fillId="3" borderId="1" xfId="0" applyFont="1" applyFill="1" applyBorder="1" applyAlignment="1">
      <alignment horizontal="left"/>
    </xf>
    <xf numFmtId="0" fontId="0" fillId="3" borderId="1" xfId="0" applyFill="1" applyBorder="1"/>
    <xf numFmtId="0" fontId="0" fillId="8" borderId="1" xfId="0" applyFont="1" applyFill="1" applyBorder="1" applyAlignment="1">
      <alignment horizontal="left"/>
    </xf>
    <xf numFmtId="0" fontId="0" fillId="9" borderId="1" xfId="0" applyFont="1" applyFill="1" applyBorder="1" applyAlignment="1">
      <alignment horizontal="left"/>
    </xf>
    <xf numFmtId="0" fontId="0" fillId="10" borderId="1" xfId="0" applyFill="1" applyBorder="1" applyAlignment="1">
      <alignment horizontal="center" vertical="center"/>
    </xf>
    <xf numFmtId="0" fontId="0" fillId="3" borderId="1" xfId="0" applyFill="1" applyBorder="1" applyAlignment="1">
      <alignment horizontal="center" vertical="center"/>
    </xf>
    <xf numFmtId="0" fontId="1" fillId="0" borderId="1" xfId="0" applyFont="1" applyFill="1" applyBorder="1" applyAlignment="1">
      <alignment horizontal="center"/>
    </xf>
    <xf numFmtId="0" fontId="0" fillId="0" borderId="1" xfId="0" applyBorder="1" applyAlignment="1">
      <alignment wrapText="1"/>
    </xf>
    <xf numFmtId="0" fontId="0" fillId="0" borderId="1" xfId="0" applyBorder="1" applyAlignment="1">
      <alignment horizontal="left" vertical="center"/>
    </xf>
    <xf numFmtId="0" fontId="0" fillId="0" borderId="0" xfId="0" applyBorder="1" applyAlignment="1">
      <alignment horizontal="left" vertical="center"/>
    </xf>
    <xf numFmtId="0" fontId="0" fillId="0" borderId="0" xfId="0" applyBorder="1" applyAlignment="1">
      <alignment horizontal="center" vertical="center"/>
    </xf>
    <xf numFmtId="0" fontId="0" fillId="0" borderId="0" xfId="0" applyFill="1" applyBorder="1" applyAlignment="1">
      <alignment horizontal="center" vertical="center"/>
    </xf>
    <xf numFmtId="0" fontId="0" fillId="4" borderId="1" xfId="0" applyFill="1" applyBorder="1" applyAlignment="1">
      <alignment vertical="center"/>
    </xf>
    <xf numFmtId="0" fontId="0" fillId="3" borderId="1" xfId="0" applyFill="1" applyBorder="1" applyAlignment="1">
      <alignment vertical="center"/>
    </xf>
    <xf numFmtId="0" fontId="0" fillId="8" borderId="1" xfId="0" applyFill="1" applyBorder="1" applyAlignment="1">
      <alignment vertical="center"/>
    </xf>
    <xf numFmtId="0" fontId="0" fillId="9" borderId="1" xfId="0" applyFill="1" applyBorder="1" applyAlignment="1">
      <alignment vertical="center"/>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1" xfId="0" applyFill="1" applyBorder="1" applyAlignment="1">
      <alignment horizontal="left" vertical="center"/>
    </xf>
    <xf numFmtId="0" fontId="1" fillId="12" borderId="1" xfId="0" applyFont="1" applyFill="1" applyBorder="1" applyAlignment="1">
      <alignment horizontal="center"/>
    </xf>
    <xf numFmtId="0" fontId="0" fillId="0" borderId="0" xfId="0" applyAlignment="1">
      <alignment horizontal="center" vertical="center"/>
    </xf>
    <xf numFmtId="0" fontId="0" fillId="0" borderId="1" xfId="0" applyNumberFormat="1" applyFont="1" applyFill="1" applyBorder="1" applyAlignment="1">
      <alignment horizontal="center"/>
    </xf>
    <xf numFmtId="0" fontId="0" fillId="0" borderId="1" xfId="0" applyFill="1" applyBorder="1" applyAlignment="1">
      <alignment vertical="center"/>
    </xf>
    <xf numFmtId="0" fontId="0" fillId="0" borderId="0" xfId="0" applyAlignment="1">
      <alignment horizontal="center"/>
    </xf>
    <xf numFmtId="0" fontId="0" fillId="10" borderId="1" xfId="0" applyFill="1" applyBorder="1" applyAlignment="1">
      <alignment horizontal="center"/>
    </xf>
    <xf numFmtId="0" fontId="0" fillId="13" borderId="0" xfId="0" applyFill="1"/>
    <xf numFmtId="0" fontId="0" fillId="13" borderId="1" xfId="0" applyFill="1" applyBorder="1"/>
    <xf numFmtId="0" fontId="0" fillId="13" borderId="1" xfId="0" applyFill="1" applyBorder="1" applyAlignment="1">
      <alignment horizontal="center"/>
    </xf>
    <xf numFmtId="0" fontId="3" fillId="0" borderId="1" xfId="0" applyFont="1" applyFill="1" applyBorder="1"/>
    <xf numFmtId="0" fontId="0" fillId="0" borderId="1" xfId="0" applyBorder="1" applyAlignment="1">
      <alignment horizontal="center" vertical="center" wrapText="1"/>
    </xf>
    <xf numFmtId="0" fontId="0" fillId="0" borderId="1" xfId="0" applyFont="1" applyFill="1" applyBorder="1" applyAlignment="1">
      <alignment vertical="center"/>
    </xf>
    <xf numFmtId="2" fontId="0" fillId="0" borderId="1" xfId="0" applyNumberFormat="1" applyBorder="1" applyAlignment="1">
      <alignment horizontal="center" vertical="center"/>
    </xf>
    <xf numFmtId="0" fontId="0" fillId="0" borderId="0" xfId="0" applyFill="1" applyBorder="1" applyAlignment="1">
      <alignment horizontal="left" indent="1"/>
    </xf>
    <xf numFmtId="0" fontId="0" fillId="0" borderId="0" xfId="0" applyBorder="1" applyAlignment="1">
      <alignment horizontal="center"/>
    </xf>
    <xf numFmtId="0" fontId="0" fillId="0" borderId="1" xfId="0" applyBorder="1" applyAlignment="1">
      <alignment vertical="center"/>
    </xf>
    <xf numFmtId="0" fontId="0" fillId="0" borderId="0" xfId="0" applyBorder="1" applyAlignment="1">
      <alignment vertical="center"/>
    </xf>
    <xf numFmtId="2" fontId="0" fillId="0" borderId="0" xfId="0" applyNumberFormat="1" applyBorder="1" applyAlignment="1">
      <alignment horizontal="center" vertical="center"/>
    </xf>
    <xf numFmtId="0" fontId="0" fillId="0" borderId="0" xfId="0" applyFill="1" applyBorder="1" applyAlignment="1">
      <alignment horizontal="left" wrapText="1" indent="1"/>
    </xf>
    <xf numFmtId="0" fontId="0" fillId="0" borderId="0" xfId="0" applyBorder="1" applyAlignment="1">
      <alignment horizontal="left" wrapText="1" indent="1"/>
    </xf>
    <xf numFmtId="0" fontId="0" fillId="0" borderId="5" xfId="0" applyBorder="1" applyAlignment="1">
      <alignment horizontal="left" vertical="center" wrapText="1"/>
    </xf>
    <xf numFmtId="49" fontId="3" fillId="0" borderId="1" xfId="0" applyNumberFormat="1" applyFont="1" applyFill="1" applyBorder="1" applyAlignment="1">
      <alignment horizontal="left" vertical="center" wrapText="1"/>
    </xf>
    <xf numFmtId="0" fontId="0" fillId="13" borderId="1" xfId="0" applyFill="1" applyBorder="1" applyAlignment="1">
      <alignment wrapText="1"/>
    </xf>
    <xf numFmtId="0" fontId="1" fillId="3" borderId="1" xfId="0" applyFont="1" applyFill="1" applyBorder="1" applyAlignment="1">
      <alignment vertical="center"/>
    </xf>
    <xf numFmtId="0" fontId="1" fillId="5" borderId="1" xfId="0" applyFont="1" applyFill="1" applyBorder="1" applyAlignment="1">
      <alignment horizontal="center"/>
    </xf>
    <xf numFmtId="2" fontId="0" fillId="0" borderId="1" xfId="0" applyNumberFormat="1" applyFill="1" applyBorder="1" applyAlignment="1">
      <alignment horizontal="center" vertical="center"/>
    </xf>
    <xf numFmtId="2" fontId="0" fillId="0" borderId="1" xfId="1" applyNumberFormat="1" applyFont="1" applyFill="1" applyBorder="1" applyAlignment="1">
      <alignment horizontal="center" vertical="center"/>
    </xf>
    <xf numFmtId="0" fontId="0" fillId="0" borderId="1" xfId="0" applyFont="1" applyBorder="1" applyAlignment="1">
      <alignment vertical="center" wrapText="1"/>
    </xf>
    <xf numFmtId="2" fontId="0" fillId="0" borderId="1" xfId="0" applyNumberFormat="1" applyFont="1" applyBorder="1" applyAlignment="1">
      <alignment horizontal="center" vertical="center"/>
    </xf>
    <xf numFmtId="2" fontId="0" fillId="0" borderId="1" xfId="0" applyNumberFormat="1" applyFont="1" applyBorder="1" applyAlignment="1">
      <alignment horizontal="center" vertical="center" wrapText="1"/>
    </xf>
    <xf numFmtId="2" fontId="0" fillId="0" borderId="1" xfId="0" applyNumberFormat="1" applyFill="1" applyBorder="1" applyAlignment="1">
      <alignment horizontal="center"/>
    </xf>
    <xf numFmtId="2" fontId="0" fillId="0" borderId="1" xfId="0" applyNumberFormat="1" applyBorder="1" applyAlignment="1">
      <alignment horizontal="center"/>
    </xf>
    <xf numFmtId="0" fontId="0" fillId="14" borderId="1" xfId="0" applyFill="1" applyBorder="1"/>
    <xf numFmtId="0" fontId="0" fillId="6" borderId="1" xfId="0" applyFill="1" applyBorder="1"/>
    <xf numFmtId="0" fontId="0" fillId="6" borderId="1" xfId="0" applyFill="1" applyBorder="1" applyAlignment="1">
      <alignment horizontal="center"/>
    </xf>
    <xf numFmtId="165" fontId="0" fillId="0" borderId="1" xfId="0" applyNumberFormat="1" applyBorder="1" applyAlignment="1">
      <alignment horizontal="center"/>
    </xf>
    <xf numFmtId="0" fontId="1" fillId="0" borderId="0" xfId="0" applyFont="1" applyFill="1" applyAlignment="1">
      <alignment horizontal="center"/>
    </xf>
    <xf numFmtId="0" fontId="0" fillId="0" borderId="0" xfId="0" applyFill="1"/>
    <xf numFmtId="0" fontId="0" fillId="0" borderId="1" xfId="0" applyFill="1" applyBorder="1" applyAlignment="1">
      <alignment vertical="center" wrapText="1"/>
    </xf>
    <xf numFmtId="0" fontId="0" fillId="0" borderId="0" xfId="0" applyAlignment="1">
      <alignment horizontal="left" vertical="center"/>
    </xf>
    <xf numFmtId="0" fontId="0" fillId="0" borderId="0" xfId="0" applyBorder="1" applyAlignment="1">
      <alignment vertical="center" wrapText="1"/>
    </xf>
    <xf numFmtId="0" fontId="1" fillId="8" borderId="1" xfId="0" applyFont="1" applyFill="1" applyBorder="1" applyAlignment="1">
      <alignment horizontal="left"/>
    </xf>
    <xf numFmtId="0" fontId="1" fillId="4" borderId="1" xfId="0" applyFont="1" applyFill="1" applyBorder="1" applyAlignment="1">
      <alignment horizontal="left"/>
    </xf>
    <xf numFmtId="0" fontId="0" fillId="4" borderId="1" xfId="0" applyFill="1" applyBorder="1" applyAlignment="1">
      <alignment horizontal="center"/>
    </xf>
    <xf numFmtId="0" fontId="0" fillId="9" borderId="1" xfId="0" applyNumberFormat="1" applyFill="1" applyBorder="1" applyAlignment="1">
      <alignment horizontal="center"/>
    </xf>
    <xf numFmtId="0" fontId="1" fillId="6" borderId="1" xfId="0" applyFont="1" applyFill="1" applyBorder="1" applyAlignment="1">
      <alignment horizontal="left"/>
    </xf>
    <xf numFmtId="0" fontId="0" fillId="7" borderId="1" xfId="0" applyFill="1" applyBorder="1" applyAlignment="1">
      <alignment horizontal="center" vertical="center"/>
    </xf>
    <xf numFmtId="2" fontId="0" fillId="7" borderId="1" xfId="0" applyNumberFormat="1" applyFill="1" applyBorder="1" applyAlignment="1">
      <alignment horizontal="center" vertical="center"/>
    </xf>
    <xf numFmtId="2" fontId="0" fillId="9" borderId="1" xfId="0" applyNumberFormat="1" applyFill="1" applyBorder="1" applyAlignment="1">
      <alignment horizontal="center" vertical="center"/>
    </xf>
    <xf numFmtId="0" fontId="0" fillId="8" borderId="1" xfId="0" applyFill="1" applyBorder="1" applyAlignment="1">
      <alignment horizontal="center"/>
    </xf>
    <xf numFmtId="0" fontId="0" fillId="0" borderId="1" xfId="0" applyBorder="1" applyAlignment="1">
      <alignment horizontal="left"/>
    </xf>
    <xf numFmtId="0" fontId="0" fillId="0" borderId="1" xfId="0" applyBorder="1" applyAlignment="1">
      <alignment horizontal="left" wrapText="1"/>
    </xf>
    <xf numFmtId="165" fontId="0" fillId="0" borderId="1" xfId="0" applyNumberFormat="1" applyFill="1" applyBorder="1" applyAlignment="1">
      <alignment horizontal="center"/>
    </xf>
    <xf numFmtId="0" fontId="0" fillId="0" borderId="1" xfId="0" applyFill="1" applyBorder="1" applyAlignment="1">
      <alignment horizontal="left"/>
    </xf>
    <xf numFmtId="0" fontId="1" fillId="3" borderId="1" xfId="0" applyFont="1" applyFill="1" applyBorder="1" applyAlignment="1">
      <alignment horizontal="left"/>
    </xf>
    <xf numFmtId="0" fontId="0" fillId="3" borderId="1" xfId="0" applyFill="1" applyBorder="1" applyAlignment="1">
      <alignment horizontal="center"/>
    </xf>
    <xf numFmtId="2" fontId="0" fillId="9" borderId="1" xfId="0" applyNumberFormat="1" applyFill="1" applyBorder="1" applyAlignment="1">
      <alignment horizontal="center"/>
    </xf>
    <xf numFmtId="165" fontId="0" fillId="4" borderId="1" xfId="0" applyNumberFormat="1" applyFill="1" applyBorder="1" applyAlignment="1">
      <alignment horizontal="center"/>
    </xf>
    <xf numFmtId="165" fontId="0" fillId="6" borderId="1" xfId="0" applyNumberFormat="1" applyFill="1" applyBorder="1" applyAlignment="1">
      <alignment horizontal="center"/>
    </xf>
    <xf numFmtId="165" fontId="0" fillId="3" borderId="1" xfId="0" applyNumberFormat="1" applyFill="1" applyBorder="1" applyAlignment="1">
      <alignment horizontal="center"/>
    </xf>
    <xf numFmtId="165" fontId="0" fillId="9" borderId="1" xfId="0" applyNumberFormat="1" applyFill="1" applyBorder="1" applyAlignment="1">
      <alignment horizontal="center"/>
    </xf>
    <xf numFmtId="0" fontId="0" fillId="0" borderId="1" xfId="0" applyBorder="1" applyAlignment="1">
      <alignment horizontal="center"/>
    </xf>
    <xf numFmtId="0" fontId="0" fillId="0" borderId="0" xfId="0" applyBorder="1" applyAlignment="1">
      <alignment horizontal="center"/>
    </xf>
    <xf numFmtId="2" fontId="0" fillId="8" borderId="1" xfId="0" applyNumberFormat="1" applyFill="1" applyBorder="1" applyAlignment="1">
      <alignment horizontal="center"/>
    </xf>
    <xf numFmtId="0" fontId="0" fillId="7" borderId="1" xfId="0" applyFill="1" applyBorder="1" applyAlignment="1">
      <alignment horizontal="center" vertical="top"/>
    </xf>
    <xf numFmtId="0" fontId="0" fillId="0" borderId="1" xfId="0" applyNumberFormat="1" applyFill="1" applyBorder="1" applyAlignment="1">
      <alignment horizontal="center" vertical="top"/>
    </xf>
    <xf numFmtId="0" fontId="0" fillId="0" borderId="1" xfId="0" applyFill="1" applyBorder="1" applyAlignment="1">
      <alignment horizontal="center" vertical="top"/>
    </xf>
    <xf numFmtId="0" fontId="0" fillId="9" borderId="1" xfId="0" applyNumberFormat="1" applyFill="1" applyBorder="1" applyAlignment="1">
      <alignment horizontal="center" vertical="top"/>
    </xf>
    <xf numFmtId="0" fontId="0" fillId="9" borderId="1" xfId="0" applyFill="1" applyBorder="1" applyAlignment="1">
      <alignment horizontal="center" vertical="top"/>
    </xf>
    <xf numFmtId="2" fontId="0" fillId="4" borderId="1" xfId="0" applyNumberFormat="1" applyFill="1" applyBorder="1" applyAlignment="1">
      <alignment horizontal="center" vertical="center"/>
    </xf>
    <xf numFmtId="2" fontId="0" fillId="8" borderId="1" xfId="0" applyNumberFormat="1" applyFill="1" applyBorder="1" applyAlignment="1">
      <alignment horizontal="center" vertical="center"/>
    </xf>
    <xf numFmtId="0" fontId="0" fillId="0" borderId="1" xfId="0" applyBorder="1" applyAlignment="1">
      <alignment horizontal="center"/>
    </xf>
    <xf numFmtId="0" fontId="0" fillId="14" borderId="1" xfId="0" applyFill="1" applyBorder="1" applyAlignment="1">
      <alignment wrapText="1"/>
    </xf>
    <xf numFmtId="0" fontId="0" fillId="0" borderId="1" xfId="0" applyFill="1" applyBorder="1" applyAlignment="1">
      <alignment wrapText="1"/>
    </xf>
    <xf numFmtId="0" fontId="0" fillId="6" borderId="1" xfId="0" applyFill="1" applyBorder="1" applyAlignment="1">
      <alignment horizontal="center" vertical="center"/>
    </xf>
    <xf numFmtId="0" fontId="1" fillId="6" borderId="1" xfId="0" applyNumberFormat="1" applyFont="1" applyFill="1" applyBorder="1" applyAlignment="1">
      <alignment horizontal="center"/>
    </xf>
    <xf numFmtId="0" fontId="1" fillId="15" borderId="1" xfId="0" applyNumberFormat="1" applyFont="1" applyFill="1" applyBorder="1" applyAlignment="1">
      <alignment horizontal="center" vertical="center"/>
    </xf>
    <xf numFmtId="0" fontId="1" fillId="6" borderId="1" xfId="0" applyNumberFormat="1" applyFont="1" applyFill="1" applyBorder="1" applyAlignment="1">
      <alignment horizontal="center" vertical="center"/>
    </xf>
    <xf numFmtId="0" fontId="1" fillId="16" borderId="1" xfId="0" applyNumberFormat="1" applyFont="1" applyFill="1" applyBorder="1" applyAlignment="1">
      <alignment horizontal="center" vertical="center"/>
    </xf>
    <xf numFmtId="0" fontId="1" fillId="9" borderId="1" xfId="0" applyNumberFormat="1" applyFont="1" applyFill="1" applyBorder="1" applyAlignment="1">
      <alignment horizontal="center" vertical="center"/>
    </xf>
    <xf numFmtId="0" fontId="1" fillId="4" borderId="1" xfId="0" applyNumberFormat="1" applyFont="1" applyFill="1" applyBorder="1" applyAlignment="1">
      <alignment horizontal="center"/>
    </xf>
    <xf numFmtId="0" fontId="1" fillId="8" borderId="1" xfId="0" applyNumberFormat="1" applyFont="1" applyFill="1" applyBorder="1" applyAlignment="1">
      <alignment horizontal="center"/>
    </xf>
    <xf numFmtId="0" fontId="1" fillId="3" borderId="1" xfId="0" applyNumberFormat="1" applyFont="1" applyFill="1" applyBorder="1" applyAlignment="1">
      <alignment horizontal="center" vertical="center"/>
    </xf>
    <xf numFmtId="0" fontId="1" fillId="8" borderId="1" xfId="0" applyNumberFormat="1" applyFont="1" applyFill="1" applyBorder="1" applyAlignment="1">
      <alignment horizontal="center" vertical="center"/>
    </xf>
    <xf numFmtId="0" fontId="0" fillId="0" borderId="0" xfId="0" applyFill="1" applyAlignment="1">
      <alignment horizontal="left" vertical="center"/>
    </xf>
    <xf numFmtId="0" fontId="0" fillId="0" borderId="0" xfId="0" applyFill="1" applyBorder="1" applyAlignment="1">
      <alignment vertical="center"/>
    </xf>
    <xf numFmtId="0" fontId="0" fillId="0" borderId="0" xfId="0" applyFill="1" applyBorder="1" applyAlignment="1">
      <alignment vertical="center" wrapText="1"/>
    </xf>
    <xf numFmtId="0" fontId="0" fillId="0" borderId="0" xfId="0"/>
    <xf numFmtId="0" fontId="0" fillId="0" borderId="1" xfId="0" applyBorder="1" applyAlignment="1">
      <alignment vertical="top" wrapText="1"/>
    </xf>
    <xf numFmtId="0" fontId="0" fillId="0" borderId="0" xfId="0" applyAlignment="1">
      <alignment wrapText="1"/>
    </xf>
    <xf numFmtId="0" fontId="1" fillId="10" borderId="1" xfId="0" applyFont="1" applyFill="1" applyBorder="1" applyAlignment="1">
      <alignment horizontal="center"/>
    </xf>
    <xf numFmtId="0" fontId="0" fillId="0" borderId="1" xfId="0" applyFont="1" applyFill="1" applyBorder="1" applyAlignment="1">
      <alignment horizontal="left" vertical="center"/>
    </xf>
    <xf numFmtId="0" fontId="0" fillId="0" borderId="1" xfId="0" applyFont="1" applyFill="1" applyBorder="1" applyAlignment="1">
      <alignment horizontal="center" vertical="center"/>
    </xf>
    <xf numFmtId="0" fontId="0" fillId="0" borderId="1" xfId="0" applyBorder="1" applyAlignment="1">
      <alignment horizontal="left" vertical="top" wrapText="1"/>
    </xf>
    <xf numFmtId="0" fontId="0" fillId="0" borderId="1" xfId="0" applyFont="1" applyFill="1" applyBorder="1" applyAlignment="1">
      <alignment vertical="center" wrapText="1"/>
    </xf>
    <xf numFmtId="0" fontId="0" fillId="0" borderId="0" xfId="0"/>
    <xf numFmtId="0" fontId="1" fillId="5" borderId="1" xfId="0" applyFont="1" applyFill="1" applyBorder="1" applyAlignment="1">
      <alignment horizontal="center"/>
    </xf>
    <xf numFmtId="0" fontId="0" fillId="0" borderId="1" xfId="0" applyBorder="1" applyAlignment="1">
      <alignment horizontal="center"/>
    </xf>
    <xf numFmtId="0" fontId="0" fillId="0" borderId="0" xfId="0" applyBorder="1" applyAlignment="1">
      <alignment horizontal="center"/>
    </xf>
    <xf numFmtId="0" fontId="0" fillId="0" borderId="0" xfId="0" applyAlignment="1">
      <alignment vertical="top" wrapText="1"/>
    </xf>
    <xf numFmtId="0" fontId="0" fillId="0" borderId="0" xfId="0" applyAlignment="1">
      <alignment vertical="center"/>
    </xf>
    <xf numFmtId="0" fontId="0" fillId="0" borderId="0" xfId="0" applyFont="1" applyFill="1" applyBorder="1" applyAlignment="1">
      <alignment horizontal="left" vertical="center" wrapText="1"/>
    </xf>
    <xf numFmtId="0" fontId="0" fillId="0" borderId="1" xfId="0" applyFont="1" applyFill="1" applyBorder="1" applyAlignment="1">
      <alignment horizontal="center"/>
    </xf>
    <xf numFmtId="0" fontId="0" fillId="4" borderId="1" xfId="0" applyFont="1" applyFill="1" applyBorder="1" applyAlignment="1">
      <alignment horizontal="center"/>
    </xf>
    <xf numFmtId="0" fontId="0" fillId="0" borderId="1" xfId="1" applyNumberFormat="1" applyFont="1" applyFill="1" applyBorder="1" applyAlignment="1">
      <alignment horizontal="center" vertical="center"/>
    </xf>
    <xf numFmtId="0" fontId="3" fillId="10" borderId="1" xfId="0" applyFont="1" applyFill="1" applyBorder="1"/>
    <xf numFmtId="0" fontId="0" fillId="9" borderId="1" xfId="0" applyFill="1" applyBorder="1" applyAlignment="1">
      <alignment wrapText="1"/>
    </xf>
    <xf numFmtId="0" fontId="0" fillId="0" borderId="0" xfId="0"/>
    <xf numFmtId="165" fontId="0" fillId="0" borderId="1" xfId="0" applyNumberFormat="1" applyFill="1" applyBorder="1" applyAlignment="1">
      <alignment horizontal="center" vertical="center"/>
    </xf>
    <xf numFmtId="0" fontId="0" fillId="0" borderId="1" xfId="0" applyFont="1" applyFill="1" applyBorder="1" applyAlignment="1">
      <alignment horizontal="left"/>
    </xf>
    <xf numFmtId="0" fontId="0" fillId="10" borderId="1" xfId="0" applyFont="1" applyFill="1" applyBorder="1" applyAlignment="1">
      <alignment horizontal="center"/>
    </xf>
    <xf numFmtId="0" fontId="0" fillId="0" borderId="0" xfId="0"/>
    <xf numFmtId="0" fontId="1" fillId="5" borderId="1" xfId="0" applyFont="1" applyFill="1" applyBorder="1" applyAlignment="1">
      <alignment horizontal="center"/>
    </xf>
    <xf numFmtId="0" fontId="0" fillId="0" borderId="1" xfId="0" applyBorder="1" applyAlignment="1">
      <alignment horizontal="center"/>
    </xf>
    <xf numFmtId="0" fontId="0" fillId="0" borderId="0" xfId="0" applyBorder="1" applyAlignment="1">
      <alignment horizontal="center"/>
    </xf>
    <xf numFmtId="0" fontId="0" fillId="0" borderId="0" xfId="0"/>
    <xf numFmtId="0" fontId="3" fillId="0" borderId="1" xfId="0" applyFont="1" applyBorder="1" applyAlignment="1">
      <alignment wrapText="1"/>
    </xf>
    <xf numFmtId="0" fontId="3" fillId="0" borderId="0" xfId="0" applyFont="1" applyBorder="1" applyAlignment="1">
      <alignment wrapText="1"/>
    </xf>
    <xf numFmtId="0" fontId="3" fillId="0" borderId="1" xfId="0" applyFont="1" applyBorder="1" applyAlignment="1">
      <alignment vertical="center" wrapText="1"/>
    </xf>
    <xf numFmtId="0" fontId="0" fillId="17" borderId="1" xfId="0" applyFill="1" applyBorder="1"/>
    <xf numFmtId="0" fontId="0" fillId="0" borderId="0" xfId="0" applyBorder="1" applyAlignment="1">
      <alignment vertical="top" wrapText="1"/>
    </xf>
    <xf numFmtId="0" fontId="0" fillId="13" borderId="1" xfId="0" applyFill="1" applyBorder="1" applyAlignment="1">
      <alignment horizontal="center" vertical="center"/>
    </xf>
    <xf numFmtId="0" fontId="0" fillId="0" borderId="0" xfId="0"/>
    <xf numFmtId="0" fontId="0" fillId="0" borderId="0" xfId="0" applyBorder="1" applyAlignment="1">
      <alignment horizontal="center"/>
    </xf>
    <xf numFmtId="0" fontId="0" fillId="8" borderId="1" xfId="0" applyNumberFormat="1" applyFill="1" applyBorder="1" applyAlignment="1">
      <alignment horizontal="center"/>
    </xf>
    <xf numFmtId="0" fontId="0" fillId="8" borderId="1" xfId="0" applyNumberFormat="1" applyFill="1" applyBorder="1" applyAlignment="1">
      <alignment horizontal="center" vertical="center"/>
    </xf>
    <xf numFmtId="0" fontId="0" fillId="4" borderId="1" xfId="0" applyNumberFormat="1" applyFill="1" applyBorder="1" applyAlignment="1">
      <alignment horizontal="center"/>
    </xf>
    <xf numFmtId="0" fontId="0" fillId="0" borderId="1" xfId="0" applyFont="1" applyBorder="1" applyAlignment="1">
      <alignment horizontal="left" vertical="center" wrapText="1"/>
    </xf>
    <xf numFmtId="0" fontId="0" fillId="9" borderId="1" xfId="0" applyFill="1" applyBorder="1" applyAlignment="1">
      <alignment horizontal="left" indent="1"/>
    </xf>
    <xf numFmtId="0" fontId="0" fillId="6" borderId="1" xfId="0" applyFill="1" applyBorder="1" applyAlignment="1">
      <alignment wrapText="1"/>
    </xf>
    <xf numFmtId="0" fontId="0" fillId="6" borderId="1" xfId="0" applyFill="1" applyBorder="1" applyAlignment="1">
      <alignment vertical="center"/>
    </xf>
    <xf numFmtId="0" fontId="0" fillId="8" borderId="1" xfId="0" applyFill="1" applyBorder="1" applyAlignment="1">
      <alignment wrapText="1"/>
    </xf>
    <xf numFmtId="0" fontId="0" fillId="0" borderId="1" xfId="0" applyFont="1" applyBorder="1" applyAlignment="1">
      <alignment horizontal="center" vertical="center" wrapText="1"/>
    </xf>
    <xf numFmtId="2" fontId="0" fillId="0" borderId="0" xfId="0" applyNumberFormat="1" applyFill="1" applyBorder="1" applyAlignment="1">
      <alignment horizontal="center" vertical="center"/>
    </xf>
    <xf numFmtId="0" fontId="0" fillId="0" borderId="0" xfId="0" applyFont="1" applyBorder="1" applyAlignment="1">
      <alignment vertical="center" wrapText="1"/>
    </xf>
    <xf numFmtId="0" fontId="0" fillId="4" borderId="3" xfId="0" applyFill="1" applyBorder="1"/>
    <xf numFmtId="0" fontId="0" fillId="0" borderId="4" xfId="0" applyNumberFormat="1" applyBorder="1" applyAlignment="1">
      <alignment horizontal="center" vertical="center"/>
    </xf>
    <xf numFmtId="0" fontId="0" fillId="0" borderId="7" xfId="0" applyBorder="1"/>
    <xf numFmtId="0" fontId="1" fillId="5" borderId="1" xfId="0" applyFont="1" applyFill="1" applyBorder="1" applyAlignment="1">
      <alignment horizontal="center" vertical="center"/>
    </xf>
    <xf numFmtId="0" fontId="0" fillId="0" borderId="0" xfId="0"/>
    <xf numFmtId="0" fontId="0" fillId="0" borderId="1" xfId="0" applyBorder="1" applyAlignment="1">
      <alignment vertical="center" wrapText="1"/>
    </xf>
    <xf numFmtId="0" fontId="0" fillId="0" borderId="1" xfId="0" applyBorder="1" applyAlignment="1">
      <alignment horizontal="center"/>
    </xf>
    <xf numFmtId="0" fontId="0" fillId="0" borderId="1" xfId="0" applyBorder="1" applyAlignment="1">
      <alignment vertical="top" wrapText="1"/>
    </xf>
    <xf numFmtId="0" fontId="0" fillId="0" borderId="1" xfId="0" applyFont="1" applyBorder="1" applyAlignment="1">
      <alignment horizontal="left" vertical="center"/>
    </xf>
    <xf numFmtId="0" fontId="0" fillId="0" borderId="0" xfId="0" applyNumberFormat="1" applyFill="1" applyBorder="1" applyAlignment="1">
      <alignment horizontal="center" vertical="center"/>
    </xf>
    <xf numFmtId="0" fontId="0" fillId="0" borderId="0" xfId="0" applyFont="1" applyBorder="1" applyAlignment="1">
      <alignment horizontal="left" vertical="center" wrapText="1"/>
    </xf>
    <xf numFmtId="2" fontId="0" fillId="0" borderId="3" xfId="0" applyNumberFormat="1" applyBorder="1" applyAlignment="1">
      <alignment horizontal="center" vertical="center"/>
    </xf>
    <xf numFmtId="0" fontId="0" fillId="18" borderId="1" xfId="0" applyFill="1" applyBorder="1"/>
    <xf numFmtId="0" fontId="0" fillId="18" borderId="1" xfId="0" applyFill="1" applyBorder="1" applyAlignment="1">
      <alignment horizontal="center" vertical="center"/>
    </xf>
    <xf numFmtId="0" fontId="0" fillId="18" borderId="1" xfId="0" applyNumberFormat="1" applyFill="1" applyBorder="1" applyAlignment="1">
      <alignment horizontal="center"/>
    </xf>
    <xf numFmtId="2" fontId="0" fillId="18" borderId="1" xfId="0" applyNumberFormat="1" applyFill="1" applyBorder="1" applyAlignment="1">
      <alignment horizontal="center" vertical="center"/>
    </xf>
    <xf numFmtId="0" fontId="0" fillId="0" borderId="3" xfId="0" applyFont="1" applyBorder="1" applyAlignment="1">
      <alignment vertical="center" wrapText="1"/>
    </xf>
    <xf numFmtId="2" fontId="0" fillId="0" borderId="1" xfId="0" applyNumberFormat="1" applyBorder="1"/>
    <xf numFmtId="0" fontId="0" fillId="0" borderId="1" xfId="0" applyBorder="1" applyAlignment="1"/>
    <xf numFmtId="0" fontId="0" fillId="0" borderId="1" xfId="0" applyFont="1" applyBorder="1" applyAlignment="1">
      <alignment vertical="center"/>
    </xf>
    <xf numFmtId="0" fontId="0" fillId="0" borderId="1" xfId="0" applyFill="1" applyBorder="1" applyAlignment="1"/>
    <xf numFmtId="0" fontId="1" fillId="7" borderId="1" xfId="0" applyFont="1" applyFill="1" applyBorder="1" applyAlignment="1"/>
    <xf numFmtId="0" fontId="1" fillId="2" borderId="1" xfId="0" applyFont="1" applyFill="1" applyBorder="1" applyAlignment="1"/>
    <xf numFmtId="0" fontId="1" fillId="9" borderId="1" xfId="0" applyFont="1" applyFill="1" applyBorder="1" applyAlignment="1"/>
    <xf numFmtId="0" fontId="0" fillId="8" borderId="1" xfId="0" applyFill="1" applyBorder="1" applyAlignment="1"/>
    <xf numFmtId="0" fontId="1" fillId="0" borderId="0" xfId="0" applyFont="1" applyBorder="1" applyAlignment="1"/>
    <xf numFmtId="0" fontId="0" fillId="13" borderId="1" xfId="0" applyFill="1" applyBorder="1" applyAlignment="1"/>
    <xf numFmtId="0" fontId="0" fillId="0" borderId="0" xfId="0" applyBorder="1" applyAlignment="1"/>
    <xf numFmtId="0" fontId="0" fillId="0" borderId="0" xfId="0" applyAlignment="1"/>
    <xf numFmtId="0" fontId="0" fillId="7" borderId="1" xfId="0" applyFill="1" applyBorder="1" applyAlignment="1"/>
    <xf numFmtId="0" fontId="0" fillId="9" borderId="1" xfId="0" applyFill="1" applyBorder="1" applyAlignment="1"/>
    <xf numFmtId="0" fontId="0" fillId="0" borderId="1" xfId="0" quotePrefix="1" applyFont="1" applyBorder="1" applyAlignment="1">
      <alignment vertical="center" wrapText="1"/>
    </xf>
    <xf numFmtId="0" fontId="0" fillId="4" borderId="1" xfId="0" applyFill="1" applyBorder="1" applyAlignment="1"/>
    <xf numFmtId="0" fontId="0" fillId="10" borderId="1" xfId="0" applyFill="1" applyBorder="1" applyAlignment="1"/>
    <xf numFmtId="0" fontId="3" fillId="0" borderId="1" xfId="0" applyFont="1" applyFill="1" applyBorder="1" applyAlignment="1">
      <alignment vertical="center" wrapText="1"/>
    </xf>
    <xf numFmtId="0" fontId="3" fillId="0" borderId="1" xfId="0" applyFont="1" applyBorder="1" applyAlignment="1">
      <alignment vertical="top" wrapText="1"/>
    </xf>
    <xf numFmtId="0" fontId="0" fillId="3" borderId="1" xfId="0" applyFill="1" applyBorder="1" applyAlignment="1"/>
    <xf numFmtId="0" fontId="3" fillId="0" borderId="1" xfId="0" applyFont="1" applyFill="1" applyBorder="1" applyAlignment="1">
      <alignment wrapText="1"/>
    </xf>
    <xf numFmtId="0" fontId="0" fillId="0" borderId="1" xfId="0" applyFont="1" applyFill="1" applyBorder="1" applyAlignment="1">
      <alignment wrapText="1"/>
    </xf>
    <xf numFmtId="0" fontId="0" fillId="6" borderId="1" xfId="0" applyFill="1" applyBorder="1" applyAlignment="1"/>
    <xf numFmtId="0" fontId="1" fillId="4" borderId="1" xfId="0" applyFont="1" applyFill="1" applyBorder="1" applyAlignment="1"/>
    <xf numFmtId="0" fontId="0" fillId="0" borderId="0" xfId="0"/>
    <xf numFmtId="49" fontId="3" fillId="0" borderId="1" xfId="0" applyNumberFormat="1" applyFont="1" applyFill="1" applyBorder="1" applyAlignment="1">
      <alignment vertical="top" wrapText="1"/>
    </xf>
    <xf numFmtId="0" fontId="3" fillId="0" borderId="1" xfId="0" applyFont="1" applyFill="1" applyBorder="1" applyAlignment="1"/>
    <xf numFmtId="0" fontId="1" fillId="8" borderId="1" xfId="0" applyFont="1" applyFill="1" applyBorder="1" applyAlignment="1"/>
    <xf numFmtId="0" fontId="1" fillId="3" borderId="1" xfId="0" applyFont="1" applyFill="1" applyBorder="1" applyAlignment="1"/>
    <xf numFmtId="0" fontId="0" fillId="0" borderId="1" xfId="0" applyFill="1" applyBorder="1" applyAlignment="1">
      <alignment vertical="top" wrapText="1"/>
    </xf>
    <xf numFmtId="0" fontId="1" fillId="6" borderId="1" xfId="0" applyFont="1" applyFill="1" applyBorder="1" applyAlignment="1"/>
    <xf numFmtId="0" fontId="0" fillId="0" borderId="1" xfId="0" applyFont="1" applyFill="1" applyBorder="1" applyAlignment="1"/>
    <xf numFmtId="0" fontId="0" fillId="18" borderId="1" xfId="0" applyFill="1" applyBorder="1" applyAlignment="1"/>
    <xf numFmtId="0" fontId="0" fillId="0" borderId="0" xfId="0"/>
    <xf numFmtId="0" fontId="0" fillId="0" borderId="1" xfId="0" applyBorder="1" applyAlignment="1">
      <alignment vertical="center" wrapText="1"/>
    </xf>
    <xf numFmtId="0" fontId="0" fillId="0" borderId="1" xfId="0" applyBorder="1" applyAlignment="1">
      <alignment horizontal="center"/>
    </xf>
    <xf numFmtId="0" fontId="0" fillId="0" borderId="1" xfId="0" applyBorder="1" applyAlignment="1">
      <alignment vertical="center" wrapText="1"/>
    </xf>
    <xf numFmtId="0" fontId="0" fillId="0" borderId="8" xfId="0" applyFill="1" applyBorder="1"/>
    <xf numFmtId="0" fontId="0" fillId="0" borderId="8" xfId="0" applyNumberFormat="1" applyFill="1" applyBorder="1" applyAlignment="1">
      <alignment horizontal="center"/>
    </xf>
    <xf numFmtId="165" fontId="0" fillId="0" borderId="8" xfId="0" applyNumberFormat="1" applyFill="1" applyBorder="1" applyAlignment="1">
      <alignment horizontal="center"/>
    </xf>
    <xf numFmtId="165" fontId="0" fillId="8" borderId="1" xfId="0" applyNumberFormat="1" applyFill="1" applyBorder="1" applyAlignment="1">
      <alignment horizontal="center"/>
    </xf>
    <xf numFmtId="0" fontId="0" fillId="0" borderId="3" xfId="0" applyBorder="1"/>
    <xf numFmtId="0" fontId="0" fillId="0" borderId="3" xfId="0" applyBorder="1" applyAlignment="1">
      <alignment horizontal="center"/>
    </xf>
    <xf numFmtId="2" fontId="0" fillId="0" borderId="3" xfId="0" applyNumberFormat="1" applyFont="1" applyBorder="1" applyAlignment="1">
      <alignment horizontal="center" vertical="center"/>
    </xf>
    <xf numFmtId="0" fontId="0" fillId="4" borderId="3" xfId="0" applyFill="1" applyBorder="1" applyAlignment="1">
      <alignment horizontal="center"/>
    </xf>
    <xf numFmtId="0" fontId="0" fillId="0" borderId="3" xfId="0" applyBorder="1" applyAlignment="1">
      <alignment vertical="center"/>
    </xf>
    <xf numFmtId="0" fontId="0" fillId="0" borderId="3" xfId="0" applyBorder="1" applyAlignment="1">
      <alignment horizontal="center" vertical="center"/>
    </xf>
    <xf numFmtId="2" fontId="0" fillId="0" borderId="1" xfId="0" applyNumberFormat="1" applyBorder="1" applyAlignment="1">
      <alignment horizontal="center" vertical="center" wrapText="1"/>
    </xf>
    <xf numFmtId="0" fontId="0" fillId="6" borderId="1" xfId="0" applyNumberFormat="1" applyFill="1" applyBorder="1" applyAlignment="1">
      <alignment horizontal="center" vertical="center"/>
    </xf>
    <xf numFmtId="2" fontId="0" fillId="6" borderId="1" xfId="0" applyNumberFormat="1" applyFill="1" applyBorder="1" applyAlignment="1">
      <alignment horizontal="center" vertical="center" wrapText="1"/>
    </xf>
    <xf numFmtId="0" fontId="0" fillId="3" borderId="1" xfId="0" applyNumberFormat="1" applyFill="1" applyBorder="1" applyAlignment="1">
      <alignment horizontal="center" vertical="center"/>
    </xf>
    <xf numFmtId="0" fontId="0" fillId="0" borderId="1" xfId="0" applyFont="1" applyFill="1" applyBorder="1" applyAlignment="1">
      <alignment horizontal="left" indent="1"/>
    </xf>
    <xf numFmtId="0" fontId="1" fillId="2" borderId="1" xfId="0" applyFont="1" applyFill="1" applyBorder="1" applyAlignment="1">
      <alignment horizontal="center" vertical="center"/>
    </xf>
    <xf numFmtId="0" fontId="1" fillId="10" borderId="1" xfId="0" applyFont="1" applyFill="1" applyBorder="1" applyAlignment="1">
      <alignment horizontal="center" vertical="center"/>
    </xf>
    <xf numFmtId="0" fontId="0" fillId="0" borderId="0" xfId="0"/>
    <xf numFmtId="0" fontId="0" fillId="0" borderId="1" xfId="0" applyBorder="1" applyAlignment="1">
      <alignment vertical="top" wrapText="1"/>
    </xf>
    <xf numFmtId="0" fontId="0" fillId="0" borderId="1" xfId="0" applyBorder="1" applyAlignment="1">
      <alignment vertical="center" wrapText="1"/>
    </xf>
    <xf numFmtId="0" fontId="1" fillId="5" borderId="1" xfId="0" applyFont="1" applyFill="1" applyBorder="1" applyAlignment="1">
      <alignment horizontal="center"/>
    </xf>
    <xf numFmtId="0" fontId="0" fillId="0" borderId="1" xfId="0" applyBorder="1" applyAlignment="1">
      <alignment horizontal="center"/>
    </xf>
    <xf numFmtId="0" fontId="0" fillId="0" borderId="0" xfId="0" applyBorder="1" applyAlignment="1">
      <alignment horizontal="center"/>
    </xf>
    <xf numFmtId="0" fontId="0" fillId="0" borderId="2" xfId="0" applyBorder="1" applyAlignment="1">
      <alignment horizontal="center" vertical="center"/>
    </xf>
    <xf numFmtId="0" fontId="0" fillId="0" borderId="0" xfId="0" applyFont="1" applyFill="1" applyBorder="1" applyAlignment="1">
      <alignment vertical="center"/>
    </xf>
    <xf numFmtId="0" fontId="0" fillId="7" borderId="1" xfId="0" applyNumberFormat="1" applyFill="1" applyBorder="1" applyAlignment="1">
      <alignment horizontal="center"/>
    </xf>
    <xf numFmtId="0" fontId="0" fillId="0" borderId="2" xfId="0" applyBorder="1" applyAlignment="1">
      <alignment horizontal="center"/>
    </xf>
    <xf numFmtId="0" fontId="1" fillId="2" borderId="4" xfId="0" applyFont="1" applyFill="1" applyBorder="1" applyAlignment="1">
      <alignment horizontal="center"/>
    </xf>
    <xf numFmtId="0" fontId="0" fillId="7" borderId="4" xfId="0" applyFill="1" applyBorder="1" applyAlignment="1">
      <alignment horizontal="center" vertical="top"/>
    </xf>
    <xf numFmtId="0" fontId="0" fillId="0" borderId="4" xfId="0" applyFill="1" applyBorder="1" applyAlignment="1">
      <alignment horizontal="center" vertical="center"/>
    </xf>
    <xf numFmtId="0" fontId="0" fillId="10" borderId="4" xfId="0" applyFill="1" applyBorder="1"/>
    <xf numFmtId="165" fontId="0" fillId="0" borderId="4" xfId="0" applyNumberFormat="1" applyFill="1" applyBorder="1" applyAlignment="1">
      <alignment horizontal="center"/>
    </xf>
    <xf numFmtId="165" fontId="0" fillId="0" borderId="4" xfId="0" applyNumberFormat="1" applyFill="1" applyBorder="1" applyAlignment="1">
      <alignment horizontal="center" vertical="center"/>
    </xf>
    <xf numFmtId="0" fontId="0" fillId="19" borderId="3" xfId="0" applyFont="1" applyFill="1" applyBorder="1" applyAlignment="1">
      <alignment vertical="center" wrapText="1"/>
    </xf>
    <xf numFmtId="0" fontId="0" fillId="19" borderId="1" xfId="0" applyFill="1" applyBorder="1" applyAlignment="1">
      <alignment horizontal="center" vertical="center"/>
    </xf>
    <xf numFmtId="0" fontId="0" fillId="19" borderId="1" xfId="0" applyNumberFormat="1" applyFill="1" applyBorder="1" applyAlignment="1">
      <alignment horizontal="center"/>
    </xf>
    <xf numFmtId="0" fontId="0" fillId="19" borderId="3" xfId="0" applyFill="1" applyBorder="1"/>
    <xf numFmtId="0" fontId="0" fillId="0" borderId="0" xfId="0" applyFill="1" applyBorder="1" applyAlignment="1"/>
    <xf numFmtId="0" fontId="0" fillId="10" borderId="4" xfId="0" applyFont="1" applyFill="1" applyBorder="1" applyAlignment="1">
      <alignment horizontal="center"/>
    </xf>
    <xf numFmtId="0" fontId="0" fillId="0" borderId="4" xfId="0" applyFont="1" applyFill="1" applyBorder="1" applyAlignment="1">
      <alignment horizontal="center" vertical="center"/>
    </xf>
    <xf numFmtId="2" fontId="0" fillId="0" borderId="2" xfId="0" applyNumberFormat="1" applyFill="1" applyBorder="1" applyAlignment="1">
      <alignment horizontal="center" vertical="center"/>
    </xf>
    <xf numFmtId="0" fontId="1" fillId="0" borderId="0" xfId="0" applyFont="1" applyFill="1" applyBorder="1" applyAlignment="1">
      <alignment horizontal="center"/>
    </xf>
    <xf numFmtId="0" fontId="1" fillId="0" borderId="0" xfId="0" applyFont="1" applyFill="1" applyBorder="1" applyAlignment="1"/>
    <xf numFmtId="0" fontId="0" fillId="0" borderId="0" xfId="0" applyFill="1" applyBorder="1" applyAlignment="1">
      <alignment wrapText="1"/>
    </xf>
    <xf numFmtId="0" fontId="0" fillId="4" borderId="4" xfId="0" applyFill="1" applyBorder="1" applyAlignment="1">
      <alignment horizontal="center"/>
    </xf>
    <xf numFmtId="0" fontId="3" fillId="0" borderId="0" xfId="0" applyFont="1" applyFill="1" applyBorder="1" applyAlignment="1">
      <alignment vertical="center" wrapText="1"/>
    </xf>
    <xf numFmtId="0" fontId="0" fillId="0" borderId="3" xfId="0" applyFont="1" applyBorder="1" applyAlignment="1"/>
    <xf numFmtId="0" fontId="0" fillId="0" borderId="2" xfId="0" applyBorder="1"/>
    <xf numFmtId="0" fontId="0" fillId="6" borderId="2" xfId="0" applyFill="1" applyBorder="1" applyAlignment="1">
      <alignment horizontal="center" vertical="center"/>
    </xf>
    <xf numFmtId="0" fontId="0" fillId="0" borderId="8" xfId="0" applyBorder="1" applyAlignment="1">
      <alignment wrapText="1"/>
    </xf>
    <xf numFmtId="0" fontId="1" fillId="2" borderId="10" xfId="0" applyFont="1" applyFill="1" applyBorder="1" applyAlignment="1">
      <alignment horizontal="center"/>
    </xf>
    <xf numFmtId="2" fontId="0" fillId="0" borderId="0" xfId="0" applyNumberFormat="1" applyFill="1" applyBorder="1" applyAlignment="1">
      <alignment horizontal="center"/>
    </xf>
    <xf numFmtId="0" fontId="0" fillId="0" borderId="0" xfId="0"/>
    <xf numFmtId="0" fontId="0" fillId="0" borderId="1" xfId="0" applyBorder="1" applyAlignment="1">
      <alignment vertical="center" wrapText="1"/>
    </xf>
    <xf numFmtId="0" fontId="0" fillId="0" borderId="0" xfId="0"/>
    <xf numFmtId="0" fontId="0" fillId="0" borderId="1" xfId="0" applyBorder="1" applyAlignment="1">
      <alignment vertical="center" wrapText="1"/>
    </xf>
    <xf numFmtId="0" fontId="0" fillId="0" borderId="0" xfId="0" applyBorder="1" applyAlignment="1">
      <alignment horizontal="center" vertical="center"/>
    </xf>
    <xf numFmtId="0" fontId="0" fillId="0" borderId="8" xfId="0" applyFill="1" applyBorder="1" applyAlignment="1">
      <alignment horizontal="center" vertical="center"/>
    </xf>
    <xf numFmtId="0" fontId="0" fillId="0" borderId="3" xfId="0" applyFill="1" applyBorder="1" applyAlignment="1">
      <alignment horizontal="center" vertical="center"/>
    </xf>
    <xf numFmtId="0" fontId="1" fillId="2" borderId="0" xfId="0" applyFont="1" applyFill="1" applyBorder="1" applyAlignment="1">
      <alignment horizontal="center"/>
    </xf>
    <xf numFmtId="0" fontId="0" fillId="0" borderId="7" xfId="0" applyFont="1" applyFill="1" applyBorder="1" applyAlignment="1">
      <alignment horizontal="center" vertical="center"/>
    </xf>
    <xf numFmtId="0" fontId="0" fillId="0" borderId="3" xfId="0" applyBorder="1" applyAlignment="1">
      <alignment wrapText="1"/>
    </xf>
    <xf numFmtId="0" fontId="0" fillId="0" borderId="3" xfId="0" applyBorder="1" applyAlignment="1">
      <alignment horizontal="left" vertical="center"/>
    </xf>
    <xf numFmtId="0" fontId="0" fillId="0" borderId="0" xfId="0" applyAlignment="1">
      <alignment horizontal="left" vertical="center" wrapText="1"/>
    </xf>
    <xf numFmtId="0" fontId="0" fillId="19" borderId="1" xfId="0" applyFont="1" applyFill="1" applyBorder="1" applyAlignment="1">
      <alignment horizontal="left"/>
    </xf>
    <xf numFmtId="0" fontId="0" fillId="19" borderId="1" xfId="0" applyFill="1" applyBorder="1" applyAlignment="1">
      <alignment vertical="center" wrapText="1"/>
    </xf>
    <xf numFmtId="0" fontId="0" fillId="19" borderId="1" xfId="0" applyFont="1" applyFill="1" applyBorder="1" applyAlignment="1">
      <alignment horizontal="center" vertical="center"/>
    </xf>
    <xf numFmtId="0" fontId="0" fillId="0" borderId="0" xfId="0"/>
    <xf numFmtId="0" fontId="0" fillId="0" borderId="3" xfId="0" applyFill="1" applyBorder="1" applyAlignment="1">
      <alignment vertical="center"/>
    </xf>
    <xf numFmtId="0" fontId="0" fillId="0" borderId="12" xfId="0" applyFill="1" applyBorder="1" applyAlignment="1">
      <alignment vertical="center"/>
    </xf>
    <xf numFmtId="0" fontId="0" fillId="9" borderId="13" xfId="0" applyFill="1" applyBorder="1" applyAlignment="1">
      <alignment horizontal="center"/>
    </xf>
    <xf numFmtId="0" fontId="0" fillId="6" borderId="1" xfId="0" applyNumberFormat="1" applyFill="1" applyBorder="1" applyAlignment="1">
      <alignment horizontal="center"/>
    </xf>
    <xf numFmtId="0" fontId="0" fillId="0" borderId="1" xfId="0" applyBorder="1" applyAlignment="1">
      <alignment vertical="top" wrapText="1"/>
    </xf>
    <xf numFmtId="0" fontId="0" fillId="0" borderId="4" xfId="0" applyBorder="1" applyAlignment="1">
      <alignment horizontal="left" vertical="top" wrapText="1"/>
    </xf>
    <xf numFmtId="0" fontId="0" fillId="0" borderId="2" xfId="0" applyBorder="1" applyAlignment="1">
      <alignment horizontal="left" vertical="top" wrapText="1"/>
    </xf>
    <xf numFmtId="0" fontId="0" fillId="0" borderId="0" xfId="0"/>
    <xf numFmtId="0" fontId="0" fillId="0" borderId="6" xfId="0" applyBorder="1"/>
    <xf numFmtId="0" fontId="0" fillId="0" borderId="1" xfId="0" applyBorder="1" applyAlignment="1">
      <alignment vertical="top"/>
    </xf>
    <xf numFmtId="0" fontId="0" fillId="0" borderId="1" xfId="0" applyBorder="1" applyAlignment="1">
      <alignment vertical="center" wrapText="1"/>
    </xf>
    <xf numFmtId="0" fontId="1" fillId="5" borderId="1" xfId="0" applyFont="1" applyFill="1" applyBorder="1" applyAlignment="1">
      <alignment horizontal="center"/>
    </xf>
    <xf numFmtId="0" fontId="0" fillId="0" borderId="1" xfId="0" applyBorder="1" applyAlignment="1">
      <alignment horizontal="left" vertical="top" wrapText="1"/>
    </xf>
    <xf numFmtId="0" fontId="0" fillId="0" borderId="4" xfId="0" applyBorder="1" applyAlignment="1">
      <alignment vertical="top" wrapText="1"/>
    </xf>
    <xf numFmtId="0" fontId="0" fillId="0" borderId="2" xfId="0" applyBorder="1" applyAlignment="1">
      <alignment vertical="top" wrapText="1"/>
    </xf>
    <xf numFmtId="0" fontId="0" fillId="0" borderId="4" xfId="0" applyBorder="1" applyAlignment="1">
      <alignment horizontal="left" vertical="center" wrapText="1"/>
    </xf>
    <xf numFmtId="0" fontId="0" fillId="0" borderId="2" xfId="0" applyBorder="1" applyAlignment="1">
      <alignment horizontal="left" vertical="center" wrapText="1"/>
    </xf>
    <xf numFmtId="0" fontId="1" fillId="12" borderId="4" xfId="0" applyFont="1" applyFill="1" applyBorder="1" applyAlignment="1">
      <alignment horizontal="center"/>
    </xf>
    <xf numFmtId="0" fontId="1" fillId="12" borderId="2" xfId="0" applyFont="1" applyFill="1" applyBorder="1" applyAlignment="1">
      <alignment horizontal="center"/>
    </xf>
    <xf numFmtId="0" fontId="1" fillId="5" borderId="4" xfId="0" applyFont="1" applyFill="1" applyBorder="1" applyAlignment="1">
      <alignment horizontal="center"/>
    </xf>
    <xf numFmtId="0" fontId="1" fillId="5" borderId="9" xfId="0" applyFont="1" applyFill="1" applyBorder="1" applyAlignment="1">
      <alignment horizontal="center"/>
    </xf>
    <xf numFmtId="0" fontId="1" fillId="5" borderId="2" xfId="0" applyFont="1" applyFill="1" applyBorder="1" applyAlignment="1">
      <alignment horizontal="center"/>
    </xf>
    <xf numFmtId="0" fontId="1" fillId="0" borderId="0" xfId="0" applyFont="1" applyFill="1" applyBorder="1" applyAlignment="1">
      <alignment horizontal="center"/>
    </xf>
    <xf numFmtId="0" fontId="0" fillId="0" borderId="11" xfId="0" applyBorder="1" applyAlignment="1">
      <alignment horizontal="left"/>
    </xf>
    <xf numFmtId="0" fontId="0" fillId="0" borderId="6" xfId="0" applyBorder="1" applyAlignment="1">
      <alignment horizontal="left"/>
    </xf>
    <xf numFmtId="0" fontId="0" fillId="0" borderId="0" xfId="0" applyBorder="1" applyAlignment="1">
      <alignment horizontal="center"/>
    </xf>
    <xf numFmtId="0" fontId="0" fillId="0" borderId="0" xfId="0" applyBorder="1" applyAlignment="1">
      <alignment horizontal="center" vertical="center"/>
    </xf>
  </cellXfs>
  <cellStyles count="2">
    <cellStyle name="Milliers" xfId="1" builtinId="3"/>
    <cellStyle name="Normal" xfId="0" builtinId="0"/>
  </cellStyles>
  <dxfs count="0"/>
  <tableStyles count="0" defaultTableStyle="TableStyleMedium2" defaultPivotStyle="PivotStyleLight16"/>
  <colors>
    <mruColors>
      <color rgb="FFFF9966"/>
      <color rgb="FFCCFFCC"/>
      <color rgb="FFFFFF99"/>
      <color rgb="FFFF33CC"/>
      <color rgb="FFCC99FF"/>
      <color rgb="FF66CCFF"/>
      <color rgb="FFFF99CC"/>
      <color rgb="FFFF3399"/>
      <color rgb="FFFF6600"/>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2:J74"/>
  <sheetViews>
    <sheetView tabSelected="1" zoomScale="90" zoomScaleNormal="90" workbookViewId="0">
      <selection activeCell="A29" sqref="A29"/>
    </sheetView>
  </sheetViews>
  <sheetFormatPr baseColWidth="10" defaultColWidth="10.90625" defaultRowHeight="14.5" x14ac:dyDescent="0.35"/>
  <cols>
    <col min="1" max="1" width="58.81640625" customWidth="1"/>
    <col min="2" max="2" width="8.453125" customWidth="1"/>
    <col min="3" max="3" width="18.26953125" bestFit="1" customWidth="1"/>
    <col min="8" max="8" width="12" customWidth="1"/>
  </cols>
  <sheetData>
    <row r="2" spans="1:10" x14ac:dyDescent="0.35">
      <c r="A2" s="18" t="s">
        <v>58</v>
      </c>
      <c r="B2" s="18"/>
      <c r="C2" s="18" t="s">
        <v>59</v>
      </c>
      <c r="D2" s="18"/>
      <c r="E2" s="18" t="s">
        <v>60</v>
      </c>
      <c r="H2" s="120"/>
      <c r="I2" s="120"/>
      <c r="J2" s="120"/>
    </row>
    <row r="3" spans="1:10" x14ac:dyDescent="0.35">
      <c r="H3" s="121"/>
      <c r="I3" s="121"/>
      <c r="J3" s="121"/>
    </row>
    <row r="4" spans="1:10" x14ac:dyDescent="0.35">
      <c r="A4" t="s">
        <v>61</v>
      </c>
      <c r="C4" t="s">
        <v>20</v>
      </c>
      <c r="E4" s="25"/>
      <c r="H4" s="11"/>
      <c r="I4" s="121"/>
      <c r="J4" s="121"/>
    </row>
    <row r="5" spans="1:10" x14ac:dyDescent="0.35">
      <c r="H5" s="11"/>
      <c r="I5" s="121"/>
      <c r="J5" s="121"/>
    </row>
    <row r="6" spans="1:10" x14ac:dyDescent="0.35">
      <c r="A6" t="s">
        <v>62</v>
      </c>
      <c r="C6" t="s">
        <v>69</v>
      </c>
      <c r="E6" s="20"/>
      <c r="H6" s="170"/>
      <c r="I6" s="121"/>
      <c r="J6" s="121"/>
    </row>
    <row r="8" spans="1:10" x14ac:dyDescent="0.35">
      <c r="A8" t="s">
        <v>63</v>
      </c>
      <c r="C8" t="s">
        <v>1</v>
      </c>
      <c r="E8" s="22"/>
    </row>
    <row r="10" spans="1:10" x14ac:dyDescent="0.35">
      <c r="A10" t="s">
        <v>64</v>
      </c>
      <c r="C10" t="s">
        <v>70</v>
      </c>
      <c r="E10" s="21"/>
    </row>
    <row r="12" spans="1:10" x14ac:dyDescent="0.35">
      <c r="A12" t="s">
        <v>65</v>
      </c>
      <c r="C12" t="s">
        <v>71</v>
      </c>
      <c r="E12" s="19"/>
    </row>
    <row r="14" spans="1:10" x14ac:dyDescent="0.35">
      <c r="A14" t="s">
        <v>66</v>
      </c>
      <c r="C14" t="s">
        <v>56</v>
      </c>
      <c r="E14" s="23"/>
    </row>
    <row r="16" spans="1:10" x14ac:dyDescent="0.35">
      <c r="A16" t="s">
        <v>67</v>
      </c>
      <c r="C16" t="s">
        <v>2</v>
      </c>
      <c r="E16" s="24"/>
    </row>
    <row r="18" spans="1:5" x14ac:dyDescent="0.35">
      <c r="A18" t="s">
        <v>68</v>
      </c>
      <c r="C18" t="s">
        <v>72</v>
      </c>
      <c r="E18" s="26"/>
    </row>
    <row r="20" spans="1:5" x14ac:dyDescent="0.35">
      <c r="A20" t="s">
        <v>136</v>
      </c>
      <c r="C20" t="s">
        <v>137</v>
      </c>
      <c r="E20" s="90"/>
    </row>
    <row r="23" spans="1:5" x14ac:dyDescent="0.35">
      <c r="A23" s="120"/>
      <c r="B23" s="120"/>
      <c r="C23" s="120"/>
    </row>
    <row r="24" spans="1:5" x14ac:dyDescent="0.35">
      <c r="A24" s="121"/>
      <c r="B24" s="121"/>
      <c r="C24" s="168"/>
    </row>
    <row r="25" spans="1:5" x14ac:dyDescent="0.35">
      <c r="A25" s="169"/>
      <c r="B25" s="169"/>
      <c r="C25" s="169"/>
    </row>
    <row r="26" spans="1:5" x14ac:dyDescent="0.35">
      <c r="A26" s="100"/>
      <c r="B26" s="100"/>
      <c r="C26" s="100"/>
    </row>
    <row r="27" spans="1:5" x14ac:dyDescent="0.35">
      <c r="A27" s="124"/>
      <c r="B27" s="100"/>
      <c r="C27" s="124"/>
    </row>
    <row r="28" spans="1:5" x14ac:dyDescent="0.35">
      <c r="A28" s="124"/>
      <c r="B28" s="100"/>
      <c r="C28" s="100"/>
    </row>
    <row r="29" spans="1:5" x14ac:dyDescent="0.35">
      <c r="A29" s="124"/>
      <c r="B29" s="100"/>
      <c r="C29" s="100"/>
    </row>
    <row r="30" spans="1:5" ht="15" customHeight="1" x14ac:dyDescent="0.35">
      <c r="A30" s="124"/>
      <c r="B30" s="100"/>
      <c r="C30" s="100"/>
    </row>
    <row r="31" spans="1:5" x14ac:dyDescent="0.35">
      <c r="C31" s="123"/>
    </row>
    <row r="32" spans="1:5" x14ac:dyDescent="0.35">
      <c r="C32" s="123"/>
    </row>
    <row r="33" spans="3:3" x14ac:dyDescent="0.35">
      <c r="C33" s="123"/>
    </row>
    <row r="34" spans="3:3" x14ac:dyDescent="0.35">
      <c r="C34" s="123"/>
    </row>
    <row r="35" spans="3:3" x14ac:dyDescent="0.35">
      <c r="C35" s="123"/>
    </row>
    <row r="36" spans="3:3" x14ac:dyDescent="0.35">
      <c r="C36" s="123"/>
    </row>
    <row r="37" spans="3:3" x14ac:dyDescent="0.35">
      <c r="C37" s="123"/>
    </row>
    <row r="38" spans="3:3" x14ac:dyDescent="0.35">
      <c r="C38" s="123"/>
    </row>
    <row r="39" spans="3:3" x14ac:dyDescent="0.35">
      <c r="C39" s="123"/>
    </row>
    <row r="40" spans="3:3" x14ac:dyDescent="0.35">
      <c r="C40" s="123"/>
    </row>
    <row r="41" spans="3:3" x14ac:dyDescent="0.35">
      <c r="C41" s="123"/>
    </row>
    <row r="42" spans="3:3" x14ac:dyDescent="0.35">
      <c r="C42" s="123"/>
    </row>
    <row r="43" spans="3:3" x14ac:dyDescent="0.35">
      <c r="C43" s="123"/>
    </row>
    <row r="44" spans="3:3" x14ac:dyDescent="0.35">
      <c r="C44" s="123"/>
    </row>
    <row r="45" spans="3:3" x14ac:dyDescent="0.35">
      <c r="C45" s="123"/>
    </row>
    <row r="46" spans="3:3" x14ac:dyDescent="0.35">
      <c r="C46" s="123"/>
    </row>
    <row r="47" spans="3:3" x14ac:dyDescent="0.35">
      <c r="C47" s="123"/>
    </row>
    <row r="48" spans="3:3" x14ac:dyDescent="0.35">
      <c r="C48" s="123"/>
    </row>
    <row r="49" spans="3:3" x14ac:dyDescent="0.35">
      <c r="C49" s="123"/>
    </row>
    <row r="50" spans="3:3" x14ac:dyDescent="0.35">
      <c r="C50" s="123"/>
    </row>
    <row r="51" spans="3:3" x14ac:dyDescent="0.35">
      <c r="C51" s="123"/>
    </row>
    <row r="52" spans="3:3" x14ac:dyDescent="0.35">
      <c r="C52" s="123"/>
    </row>
    <row r="53" spans="3:3" x14ac:dyDescent="0.35">
      <c r="C53" s="123"/>
    </row>
    <row r="54" spans="3:3" x14ac:dyDescent="0.35">
      <c r="C54" s="123"/>
    </row>
    <row r="55" spans="3:3" x14ac:dyDescent="0.35">
      <c r="C55" s="123"/>
    </row>
    <row r="56" spans="3:3" x14ac:dyDescent="0.35">
      <c r="C56" s="123"/>
    </row>
    <row r="57" spans="3:3" x14ac:dyDescent="0.35">
      <c r="C57" s="123"/>
    </row>
    <row r="58" spans="3:3" x14ac:dyDescent="0.35">
      <c r="C58" s="123"/>
    </row>
    <row r="59" spans="3:3" x14ac:dyDescent="0.35">
      <c r="C59" s="123"/>
    </row>
    <row r="60" spans="3:3" x14ac:dyDescent="0.35">
      <c r="C60" s="123"/>
    </row>
    <row r="61" spans="3:3" x14ac:dyDescent="0.35">
      <c r="C61" s="123"/>
    </row>
    <row r="62" spans="3:3" x14ac:dyDescent="0.35">
      <c r="C62" s="123"/>
    </row>
    <row r="63" spans="3:3" x14ac:dyDescent="0.35">
      <c r="C63" s="123"/>
    </row>
    <row r="64" spans="3:3" x14ac:dyDescent="0.35">
      <c r="C64" s="123"/>
    </row>
    <row r="65" spans="3:3" x14ac:dyDescent="0.35">
      <c r="C65" s="123"/>
    </row>
    <row r="66" spans="3:3" x14ac:dyDescent="0.35">
      <c r="C66" s="123"/>
    </row>
    <row r="67" spans="3:3" x14ac:dyDescent="0.35">
      <c r="C67" s="123"/>
    </row>
    <row r="68" spans="3:3" x14ac:dyDescent="0.35">
      <c r="C68" s="123"/>
    </row>
    <row r="69" spans="3:3" x14ac:dyDescent="0.35">
      <c r="C69" s="123"/>
    </row>
    <row r="70" spans="3:3" x14ac:dyDescent="0.35">
      <c r="C70" s="123"/>
    </row>
    <row r="71" spans="3:3" x14ac:dyDescent="0.35">
      <c r="C71" s="123"/>
    </row>
    <row r="72" spans="3:3" x14ac:dyDescent="0.35">
      <c r="C72" s="123"/>
    </row>
    <row r="73" spans="3:3" x14ac:dyDescent="0.35">
      <c r="C73" s="123"/>
    </row>
    <row r="74" spans="3:3" x14ac:dyDescent="0.35">
      <c r="C74" s="123"/>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G20"/>
  <sheetViews>
    <sheetView workbookViewId="0">
      <selection activeCell="C21" sqref="C21"/>
    </sheetView>
  </sheetViews>
  <sheetFormatPr baseColWidth="10" defaultColWidth="10.90625" defaultRowHeight="14.5" x14ac:dyDescent="0.35"/>
  <cols>
    <col min="1" max="1" width="19.26953125" bestFit="1" customWidth="1"/>
    <col min="2" max="2" width="54.1796875" customWidth="1"/>
    <col min="3" max="3" width="42.26953125" bestFit="1" customWidth="1"/>
    <col min="4" max="4" width="12.453125" bestFit="1" customWidth="1"/>
    <col min="5" max="6" width="15.81640625" bestFit="1" customWidth="1"/>
    <col min="7" max="7" width="26" hidden="1" customWidth="1"/>
  </cols>
  <sheetData>
    <row r="2" spans="1:7" x14ac:dyDescent="0.35">
      <c r="A2" s="10" t="s">
        <v>6</v>
      </c>
      <c r="B2" s="1" t="s">
        <v>141</v>
      </c>
      <c r="C2" s="42"/>
    </row>
    <row r="3" spans="1:7" ht="29" x14ac:dyDescent="0.35">
      <c r="A3" s="107" t="s">
        <v>7</v>
      </c>
      <c r="B3" s="58" t="s">
        <v>992</v>
      </c>
      <c r="C3" s="42"/>
    </row>
    <row r="5" spans="1:7" x14ac:dyDescent="0.35">
      <c r="A5" s="352" t="s">
        <v>54</v>
      </c>
      <c r="B5" s="352"/>
      <c r="C5" s="352"/>
      <c r="D5" s="352"/>
      <c r="E5" s="352"/>
      <c r="F5" s="352"/>
      <c r="G5" s="352"/>
    </row>
    <row r="6" spans="1:7" x14ac:dyDescent="0.35">
      <c r="A6" s="13" t="s">
        <v>52</v>
      </c>
      <c r="B6" s="13" t="s">
        <v>53</v>
      </c>
      <c r="C6" s="13" t="s">
        <v>106</v>
      </c>
      <c r="D6" s="13" t="s">
        <v>12</v>
      </c>
      <c r="E6" s="13" t="s">
        <v>13</v>
      </c>
      <c r="F6" s="13" t="s">
        <v>15</v>
      </c>
      <c r="G6" s="13" t="s">
        <v>73</v>
      </c>
    </row>
    <row r="7" spans="1:7" x14ac:dyDescent="0.35">
      <c r="A7" s="31" t="s">
        <v>2</v>
      </c>
      <c r="B7" s="31"/>
      <c r="C7" s="31"/>
      <c r="D7" s="41"/>
      <c r="E7" s="41"/>
      <c r="F7" s="41"/>
      <c r="G7" s="41"/>
    </row>
    <row r="8" spans="1:7" x14ac:dyDescent="0.35">
      <c r="A8" s="1"/>
      <c r="B8" s="237" t="s">
        <v>142</v>
      </c>
      <c r="C8" s="1" t="s">
        <v>107</v>
      </c>
      <c r="D8" s="14">
        <v>0</v>
      </c>
      <c r="E8" s="14">
        <v>2</v>
      </c>
      <c r="F8" s="14">
        <v>2</v>
      </c>
      <c r="G8" s="96">
        <f>(11.31/20)*100</f>
        <v>56.55</v>
      </c>
    </row>
    <row r="9" spans="1:7" ht="29" x14ac:dyDescent="0.35">
      <c r="A9" s="1"/>
      <c r="B9" s="72" t="s">
        <v>1102</v>
      </c>
      <c r="C9" s="99" t="s">
        <v>107</v>
      </c>
      <c r="D9" s="14">
        <v>0</v>
      </c>
      <c r="E9" s="14">
        <v>2</v>
      </c>
      <c r="F9" s="14">
        <v>2</v>
      </c>
      <c r="G9" s="96"/>
    </row>
    <row r="10" spans="1:7" x14ac:dyDescent="0.35">
      <c r="A10" s="1"/>
      <c r="B10" s="237" t="s">
        <v>143</v>
      </c>
      <c r="C10" s="1" t="s">
        <v>107</v>
      </c>
      <c r="D10" s="14">
        <v>0</v>
      </c>
      <c r="E10" s="14">
        <v>2</v>
      </c>
      <c r="F10" s="14">
        <v>2</v>
      </c>
      <c r="G10" s="96">
        <f>(10.48/20)*100</f>
        <v>52.400000000000006</v>
      </c>
    </row>
    <row r="11" spans="1:7" x14ac:dyDescent="0.35">
      <c r="A11" s="42"/>
      <c r="B11" s="49"/>
      <c r="C11" s="100"/>
      <c r="D11" s="75"/>
      <c r="E11" s="75"/>
      <c r="F11" s="75"/>
      <c r="G11" s="101"/>
    </row>
    <row r="12" spans="1:7" x14ac:dyDescent="0.35">
      <c r="D12" s="85"/>
      <c r="E12" s="85"/>
      <c r="F12" s="85"/>
      <c r="G12" s="85"/>
    </row>
    <row r="13" spans="1:7" x14ac:dyDescent="0.35">
      <c r="A13" s="352" t="s">
        <v>84</v>
      </c>
      <c r="B13" s="352"/>
      <c r="C13" s="352"/>
      <c r="D13" s="352"/>
      <c r="E13" s="352"/>
      <c r="F13" s="352"/>
      <c r="G13" s="352"/>
    </row>
    <row r="14" spans="1:7" x14ac:dyDescent="0.35">
      <c r="A14" s="13" t="s">
        <v>52</v>
      </c>
      <c r="B14" s="13" t="s">
        <v>53</v>
      </c>
      <c r="C14" s="13" t="s">
        <v>106</v>
      </c>
      <c r="D14" s="13" t="s">
        <v>12</v>
      </c>
      <c r="E14" s="13" t="s">
        <v>13</v>
      </c>
      <c r="F14" s="13" t="s">
        <v>15</v>
      </c>
      <c r="G14" s="13" t="s">
        <v>14</v>
      </c>
    </row>
    <row r="15" spans="1:7" x14ac:dyDescent="0.35">
      <c r="A15" s="31" t="s">
        <v>2</v>
      </c>
      <c r="B15" s="31"/>
      <c r="C15" s="31"/>
      <c r="D15" s="41"/>
      <c r="E15" s="41"/>
      <c r="F15" s="41"/>
      <c r="G15" s="41"/>
    </row>
    <row r="16" spans="1:7" ht="29" x14ac:dyDescent="0.35">
      <c r="A16" s="1"/>
      <c r="B16" s="72" t="s">
        <v>167</v>
      </c>
      <c r="C16" s="99" t="s">
        <v>144</v>
      </c>
      <c r="D16" s="14">
        <v>0</v>
      </c>
      <c r="E16" s="14">
        <v>2</v>
      </c>
      <c r="F16" s="14">
        <v>2</v>
      </c>
      <c r="G16" s="96">
        <f>(8.9/20+11.63/20)/2*100</f>
        <v>51.324999999999996</v>
      </c>
    </row>
    <row r="17" spans="1:7" x14ac:dyDescent="0.35">
      <c r="A17" s="42"/>
      <c r="B17" s="42"/>
      <c r="C17" s="42"/>
      <c r="D17" s="75"/>
      <c r="E17" s="75"/>
      <c r="F17" s="75"/>
      <c r="G17" s="75"/>
    </row>
    <row r="18" spans="1:7" x14ac:dyDescent="0.35">
      <c r="A18" s="42"/>
      <c r="B18" s="42"/>
      <c r="C18" s="42"/>
      <c r="D18" s="75"/>
      <c r="E18" s="75"/>
      <c r="F18" s="75"/>
      <c r="G18" s="75"/>
    </row>
    <row r="19" spans="1:7" x14ac:dyDescent="0.35">
      <c r="D19" s="85"/>
      <c r="E19" s="85"/>
      <c r="F19" s="85"/>
      <c r="G19" s="85"/>
    </row>
    <row r="20" spans="1:7" x14ac:dyDescent="0.35">
      <c r="D20" s="85"/>
      <c r="E20" s="85"/>
      <c r="F20" s="85"/>
      <c r="G20" s="85"/>
    </row>
  </sheetData>
  <mergeCells count="2">
    <mergeCell ref="A5:G5"/>
    <mergeCell ref="A13:G1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H30"/>
  <sheetViews>
    <sheetView zoomScale="80" zoomScaleNormal="80" workbookViewId="0">
      <selection activeCell="B33" sqref="B33"/>
    </sheetView>
  </sheetViews>
  <sheetFormatPr baseColWidth="10" defaultColWidth="10.90625" defaultRowHeight="14.5" x14ac:dyDescent="0.35"/>
  <cols>
    <col min="1" max="1" width="19.26953125" bestFit="1" customWidth="1"/>
    <col min="2" max="2" width="57" customWidth="1"/>
    <col min="3" max="3" width="49.81640625" customWidth="1"/>
    <col min="4" max="4" width="12.453125" style="88" bestFit="1" customWidth="1"/>
    <col min="5" max="6" width="15.81640625" bestFit="1" customWidth="1"/>
    <col min="7" max="7" width="20.1796875" style="88" hidden="1" customWidth="1"/>
    <col min="8" max="8" width="31.81640625" hidden="1" customWidth="1"/>
  </cols>
  <sheetData>
    <row r="2" spans="1:8" x14ac:dyDescent="0.35">
      <c r="A2" s="10" t="s">
        <v>6</v>
      </c>
      <c r="B2" s="1" t="s">
        <v>191</v>
      </c>
      <c r="C2" s="42"/>
    </row>
    <row r="3" spans="1:8" ht="43.5" x14ac:dyDescent="0.35">
      <c r="A3" s="107" t="s">
        <v>7</v>
      </c>
      <c r="B3" s="224" t="s">
        <v>519</v>
      </c>
      <c r="C3" s="42"/>
    </row>
    <row r="5" spans="1:8" x14ac:dyDescent="0.35">
      <c r="A5" s="352" t="s">
        <v>54</v>
      </c>
      <c r="B5" s="352"/>
      <c r="C5" s="352"/>
      <c r="D5" s="352"/>
      <c r="E5" s="352"/>
      <c r="F5" s="352"/>
      <c r="G5" s="352"/>
    </row>
    <row r="6" spans="1:8" x14ac:dyDescent="0.35">
      <c r="A6" s="13" t="s">
        <v>52</v>
      </c>
      <c r="B6" s="13" t="s">
        <v>53</v>
      </c>
      <c r="C6" s="13" t="s">
        <v>106</v>
      </c>
      <c r="D6" s="13" t="s">
        <v>12</v>
      </c>
      <c r="E6" s="13" t="s">
        <v>13</v>
      </c>
      <c r="F6" s="13" t="s">
        <v>15</v>
      </c>
      <c r="G6" s="13" t="s">
        <v>14</v>
      </c>
    </row>
    <row r="7" spans="1:8" x14ac:dyDescent="0.35">
      <c r="A7" s="66" t="s">
        <v>71</v>
      </c>
      <c r="B7" s="66"/>
      <c r="C7" s="66"/>
      <c r="D7" s="139"/>
      <c r="E7" s="66"/>
      <c r="F7" s="66"/>
      <c r="G7" s="139"/>
    </row>
    <row r="8" spans="1:8" ht="29" x14ac:dyDescent="0.35">
      <c r="A8" s="1"/>
      <c r="B8" s="99" t="s">
        <v>192</v>
      </c>
      <c r="C8" s="111" t="s">
        <v>1288</v>
      </c>
      <c r="D8" s="14">
        <v>0</v>
      </c>
      <c r="E8" s="14">
        <v>2</v>
      </c>
      <c r="F8" s="14">
        <v>2</v>
      </c>
      <c r="G8" s="112"/>
    </row>
    <row r="9" spans="1:8" x14ac:dyDescent="0.35">
      <c r="A9" s="1"/>
      <c r="B9" s="237" t="s">
        <v>193</v>
      </c>
      <c r="C9" s="111" t="s">
        <v>120</v>
      </c>
      <c r="D9" s="271">
        <v>0</v>
      </c>
      <c r="E9" s="2">
        <v>1</v>
      </c>
      <c r="F9" s="2">
        <v>1</v>
      </c>
      <c r="G9" s="113"/>
    </row>
    <row r="10" spans="1:8" x14ac:dyDescent="0.35">
      <c r="A10" s="1"/>
      <c r="B10" s="237" t="s">
        <v>194</v>
      </c>
      <c r="C10" s="111" t="s">
        <v>123</v>
      </c>
      <c r="D10" s="271">
        <v>0</v>
      </c>
      <c r="E10" s="2">
        <v>1</v>
      </c>
      <c r="F10" s="2">
        <v>1</v>
      </c>
      <c r="G10" s="112"/>
    </row>
    <row r="11" spans="1:8" x14ac:dyDescent="0.35">
      <c r="A11" s="1"/>
      <c r="B11" s="237" t="s">
        <v>195</v>
      </c>
      <c r="C11" s="111" t="s">
        <v>120</v>
      </c>
      <c r="D11" s="271">
        <v>0</v>
      </c>
      <c r="E11" s="2">
        <v>2</v>
      </c>
      <c r="F11" s="2">
        <v>2</v>
      </c>
      <c r="G11" s="112"/>
    </row>
    <row r="12" spans="1:8" x14ac:dyDescent="0.35">
      <c r="A12" s="1"/>
      <c r="B12" s="237" t="s">
        <v>196</v>
      </c>
      <c r="C12" s="111" t="s">
        <v>120</v>
      </c>
      <c r="D12" s="271">
        <v>0</v>
      </c>
      <c r="E12" s="2">
        <v>2</v>
      </c>
      <c r="F12" s="2">
        <v>2</v>
      </c>
      <c r="G12" s="112"/>
    </row>
    <row r="13" spans="1:8" s="269" customFormat="1" x14ac:dyDescent="0.35">
      <c r="A13" s="277"/>
      <c r="B13" s="81" t="s">
        <v>1289</v>
      </c>
      <c r="C13" s="235" t="s">
        <v>123</v>
      </c>
      <c r="D13" s="278">
        <v>0</v>
      </c>
      <c r="E13" s="278">
        <v>1</v>
      </c>
      <c r="F13" s="278">
        <v>1</v>
      </c>
      <c r="G13" s="279"/>
    </row>
    <row r="14" spans="1:8" x14ac:dyDescent="0.35">
      <c r="A14" s="219" t="s">
        <v>69</v>
      </c>
      <c r="B14" s="219"/>
      <c r="C14" s="219"/>
      <c r="D14" s="280"/>
      <c r="E14" s="219"/>
      <c r="F14" s="219"/>
      <c r="G14" s="280"/>
    </row>
    <row r="15" spans="1:8" x14ac:dyDescent="0.35">
      <c r="A15" s="1"/>
      <c r="B15" s="292" t="s">
        <v>1282</v>
      </c>
      <c r="C15" s="99" t="s">
        <v>119</v>
      </c>
      <c r="D15" s="16">
        <v>0</v>
      </c>
      <c r="E15" s="16">
        <v>1</v>
      </c>
      <c r="F15" s="16">
        <v>1</v>
      </c>
      <c r="G15" s="220">
        <f>10.478/20*100</f>
        <v>52.39</v>
      </c>
      <c r="H15" s="221"/>
    </row>
    <row r="16" spans="1:8" x14ac:dyDescent="0.35">
      <c r="A16" s="1"/>
      <c r="B16" s="99" t="s">
        <v>1283</v>
      </c>
      <c r="C16" s="87" t="s">
        <v>1286</v>
      </c>
      <c r="D16" s="14">
        <v>0</v>
      </c>
      <c r="E16" s="16">
        <v>1</v>
      </c>
      <c r="F16" s="16">
        <v>1</v>
      </c>
      <c r="G16" s="220">
        <f>9.25/20*100</f>
        <v>46.25</v>
      </c>
      <c r="H16" s="221"/>
    </row>
    <row r="17" spans="1:8" ht="29" x14ac:dyDescent="0.35">
      <c r="A17" s="1"/>
      <c r="B17" s="99" t="s">
        <v>1284</v>
      </c>
      <c r="C17" s="87" t="s">
        <v>1287</v>
      </c>
      <c r="D17" s="14">
        <v>0</v>
      </c>
      <c r="E17" s="16">
        <v>1</v>
      </c>
      <c r="F17" s="16">
        <v>1</v>
      </c>
      <c r="G17" s="14">
        <f>11.37/20*100</f>
        <v>56.85</v>
      </c>
      <c r="H17" s="218" t="s">
        <v>972</v>
      </c>
    </row>
    <row r="18" spans="1:8" x14ac:dyDescent="0.35">
      <c r="A18" s="1"/>
      <c r="B18" s="99" t="s">
        <v>1285</v>
      </c>
      <c r="C18" s="87" t="s">
        <v>675</v>
      </c>
      <c r="D18" s="14">
        <v>0</v>
      </c>
      <c r="E18" s="16">
        <v>1</v>
      </c>
      <c r="F18" s="16">
        <v>1</v>
      </c>
      <c r="G18" s="8">
        <v>12.5</v>
      </c>
      <c r="H18" s="218"/>
    </row>
    <row r="19" spans="1:8" x14ac:dyDescent="0.35">
      <c r="A19" s="1"/>
      <c r="B19" s="99" t="s">
        <v>945</v>
      </c>
      <c r="C19" s="99" t="s">
        <v>119</v>
      </c>
      <c r="D19" s="14">
        <v>0</v>
      </c>
      <c r="E19" s="14">
        <v>1</v>
      </c>
      <c r="F19" s="14">
        <v>1</v>
      </c>
      <c r="G19" s="271">
        <v>14.425000000000001</v>
      </c>
    </row>
    <row r="20" spans="1:8" x14ac:dyDescent="0.35">
      <c r="A20" s="1"/>
      <c r="B20" s="99" t="s">
        <v>946</v>
      </c>
      <c r="C20" s="99" t="s">
        <v>636</v>
      </c>
      <c r="D20" s="14">
        <v>1</v>
      </c>
      <c r="E20" s="14">
        <v>0</v>
      </c>
      <c r="F20" s="14">
        <v>1</v>
      </c>
      <c r="G20" s="271">
        <v>12.72</v>
      </c>
    </row>
    <row r="21" spans="1:8" ht="29" x14ac:dyDescent="0.35">
      <c r="A21" s="1"/>
      <c r="B21" s="292" t="s">
        <v>971</v>
      </c>
      <c r="C21" s="99" t="s">
        <v>119</v>
      </c>
      <c r="D21" s="16">
        <v>0</v>
      </c>
      <c r="E21" s="16">
        <v>1</v>
      </c>
      <c r="F21" s="16">
        <v>1</v>
      </c>
      <c r="G21" s="271">
        <v>13.106999999999999</v>
      </c>
    </row>
    <row r="24" spans="1:8" x14ac:dyDescent="0.35">
      <c r="A24" s="352" t="s">
        <v>1356</v>
      </c>
      <c r="B24" s="352"/>
      <c r="C24" s="352"/>
      <c r="D24" s="352"/>
      <c r="E24" s="352"/>
      <c r="F24" s="352"/>
      <c r="G24" s="352"/>
    </row>
    <row r="25" spans="1:8" x14ac:dyDescent="0.35">
      <c r="A25" s="13" t="s">
        <v>52</v>
      </c>
      <c r="B25" s="13" t="s">
        <v>53</v>
      </c>
      <c r="C25" s="13" t="s">
        <v>106</v>
      </c>
      <c r="D25" s="13" t="s">
        <v>12</v>
      </c>
      <c r="E25" s="13" t="s">
        <v>13</v>
      </c>
      <c r="F25" s="13" t="s">
        <v>15</v>
      </c>
      <c r="G25" s="13" t="s">
        <v>14</v>
      </c>
    </row>
    <row r="26" spans="1:8" x14ac:dyDescent="0.35">
      <c r="A26" s="9" t="s">
        <v>69</v>
      </c>
      <c r="B26" s="9"/>
      <c r="C26" s="9"/>
      <c r="D26" s="15"/>
      <c r="E26" s="15"/>
      <c r="F26" s="15"/>
      <c r="G26" s="15"/>
    </row>
    <row r="27" spans="1:8" x14ac:dyDescent="0.35">
      <c r="A27" s="1"/>
      <c r="B27" s="81" t="s">
        <v>1357</v>
      </c>
      <c r="C27" s="1"/>
      <c r="D27" s="14">
        <v>0</v>
      </c>
      <c r="E27" s="14">
        <v>1</v>
      </c>
      <c r="F27" s="14">
        <v>1</v>
      </c>
      <c r="G27" s="14"/>
    </row>
    <row r="28" spans="1:8" x14ac:dyDescent="0.35">
      <c r="A28" s="1"/>
      <c r="B28" s="81" t="s">
        <v>1358</v>
      </c>
      <c r="C28" s="1"/>
      <c r="D28" s="14">
        <v>0</v>
      </c>
      <c r="E28" s="14">
        <v>1</v>
      </c>
      <c r="F28" s="14">
        <v>1</v>
      </c>
      <c r="G28" s="14"/>
    </row>
    <row r="29" spans="1:8" x14ac:dyDescent="0.35">
      <c r="A29" s="7"/>
      <c r="B29" s="7"/>
      <c r="C29" s="7"/>
      <c r="D29" s="16"/>
      <c r="E29" s="16"/>
      <c r="F29" s="16"/>
      <c r="G29" s="70"/>
    </row>
    <row r="30" spans="1:8" x14ac:dyDescent="0.35">
      <c r="A30" s="7"/>
      <c r="B30" s="7"/>
      <c r="C30" s="7"/>
      <c r="D30" s="16"/>
      <c r="E30" s="16"/>
      <c r="F30" s="16"/>
      <c r="G30" s="14"/>
    </row>
  </sheetData>
  <sortState xmlns:xlrd2="http://schemas.microsoft.com/office/spreadsheetml/2017/richdata2" ref="B15:F21">
    <sortCondition ref="B15:B21"/>
  </sortState>
  <mergeCells count="2">
    <mergeCell ref="A5:G5"/>
    <mergeCell ref="A24:G24"/>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J27"/>
  <sheetViews>
    <sheetView zoomScale="90" zoomScaleNormal="90" workbookViewId="0">
      <selection activeCell="C30" sqref="C30"/>
    </sheetView>
  </sheetViews>
  <sheetFormatPr baseColWidth="10" defaultColWidth="10.90625" defaultRowHeight="14.5" x14ac:dyDescent="0.35"/>
  <cols>
    <col min="1" max="1" width="19.26953125" bestFit="1" customWidth="1"/>
    <col min="2" max="2" width="56.1796875" bestFit="1" customWidth="1"/>
    <col min="3" max="3" width="68.26953125" bestFit="1" customWidth="1"/>
    <col min="4" max="4" width="12.453125" bestFit="1" customWidth="1"/>
    <col min="5" max="6" width="15.81640625" bestFit="1" customWidth="1"/>
    <col min="7" max="7" width="20.1796875" hidden="1" customWidth="1"/>
  </cols>
  <sheetData>
    <row r="2" spans="1:7" x14ac:dyDescent="0.35">
      <c r="A2" s="10" t="s">
        <v>6</v>
      </c>
      <c r="B2" s="1" t="s">
        <v>938</v>
      </c>
      <c r="C2" s="42"/>
      <c r="D2" s="206"/>
      <c r="E2" s="206"/>
      <c r="F2" s="206"/>
      <c r="G2" s="206"/>
    </row>
    <row r="3" spans="1:7" x14ac:dyDescent="0.35">
      <c r="A3" s="107" t="s">
        <v>7</v>
      </c>
      <c r="B3" s="87" t="s">
        <v>939</v>
      </c>
      <c r="C3" s="42"/>
      <c r="D3" s="206"/>
      <c r="E3" s="206"/>
      <c r="F3" s="206"/>
      <c r="G3" s="206"/>
    </row>
    <row r="4" spans="1:7" x14ac:dyDescent="0.35">
      <c r="A4" s="206"/>
      <c r="B4" s="206"/>
      <c r="C4" s="206"/>
      <c r="D4" s="206"/>
      <c r="E4" s="206"/>
      <c r="F4" s="206"/>
      <c r="G4" s="206"/>
    </row>
    <row r="5" spans="1:7" x14ac:dyDescent="0.35">
      <c r="A5" s="352" t="s">
        <v>54</v>
      </c>
      <c r="B5" s="352"/>
      <c r="C5" s="352"/>
      <c r="D5" s="352"/>
      <c r="E5" s="352"/>
      <c r="F5" s="352"/>
      <c r="G5" s="352"/>
    </row>
    <row r="6" spans="1:7" x14ac:dyDescent="0.35">
      <c r="A6" s="13" t="s">
        <v>52</v>
      </c>
      <c r="B6" s="13" t="s">
        <v>53</v>
      </c>
      <c r="C6" s="13" t="s">
        <v>106</v>
      </c>
      <c r="D6" s="13" t="s">
        <v>12</v>
      </c>
      <c r="E6" s="13" t="s">
        <v>13</v>
      </c>
      <c r="F6" s="13" t="s">
        <v>15</v>
      </c>
      <c r="G6" s="13" t="s">
        <v>14</v>
      </c>
    </row>
    <row r="7" spans="1:7" x14ac:dyDescent="0.35">
      <c r="A7" s="28" t="s">
        <v>1</v>
      </c>
      <c r="B7" s="28"/>
      <c r="C7" s="28"/>
      <c r="D7" s="28"/>
      <c r="E7" s="28"/>
      <c r="F7" s="28"/>
      <c r="G7" s="28"/>
    </row>
    <row r="8" spans="1:7" x14ac:dyDescent="0.35">
      <c r="A8" s="1"/>
      <c r="B8" s="211" t="s">
        <v>1023</v>
      </c>
      <c r="C8" s="99" t="s">
        <v>1027</v>
      </c>
      <c r="D8" s="14">
        <v>0</v>
      </c>
      <c r="E8" s="16">
        <v>1</v>
      </c>
      <c r="F8" s="16">
        <v>1</v>
      </c>
      <c r="G8" s="6" t="s">
        <v>74</v>
      </c>
    </row>
    <row r="9" spans="1:7" x14ac:dyDescent="0.35">
      <c r="A9" s="1"/>
      <c r="B9" s="211" t="s">
        <v>1024</v>
      </c>
      <c r="C9" s="99" t="s">
        <v>1028</v>
      </c>
      <c r="D9" s="14">
        <v>0</v>
      </c>
      <c r="E9" s="16">
        <v>1</v>
      </c>
      <c r="F9" s="16">
        <v>1</v>
      </c>
      <c r="G9" s="6" t="s">
        <v>18</v>
      </c>
    </row>
    <row r="10" spans="1:7" x14ac:dyDescent="0.35">
      <c r="A10" s="1"/>
      <c r="B10" s="227" t="s">
        <v>1025</v>
      </c>
      <c r="C10" s="99" t="s">
        <v>108</v>
      </c>
      <c r="D10" s="14">
        <v>0</v>
      </c>
      <c r="E10" s="225">
        <v>1</v>
      </c>
      <c r="F10" s="16">
        <v>1</v>
      </c>
      <c r="G10" s="6" t="s">
        <v>18</v>
      </c>
    </row>
    <row r="11" spans="1:7" x14ac:dyDescent="0.35">
      <c r="A11" s="1"/>
      <c r="B11" s="211" t="s">
        <v>1026</v>
      </c>
      <c r="C11" s="99" t="s">
        <v>108</v>
      </c>
      <c r="D11" s="14">
        <v>0</v>
      </c>
      <c r="E11" s="225">
        <v>1</v>
      </c>
      <c r="F11" s="16">
        <v>1</v>
      </c>
      <c r="G11" s="6" t="s">
        <v>18</v>
      </c>
    </row>
    <row r="12" spans="1:7" x14ac:dyDescent="0.35">
      <c r="A12" s="27" t="s">
        <v>56</v>
      </c>
      <c r="B12" s="27"/>
      <c r="C12" s="27"/>
      <c r="D12" s="27"/>
      <c r="E12" s="27"/>
      <c r="F12" s="27"/>
      <c r="G12" s="27"/>
    </row>
    <row r="13" spans="1:7" x14ac:dyDescent="0.35">
      <c r="A13" s="1"/>
      <c r="B13" s="211" t="s">
        <v>943</v>
      </c>
      <c r="C13" s="1" t="s">
        <v>122</v>
      </c>
      <c r="D13" s="14">
        <v>0</v>
      </c>
      <c r="E13" s="14">
        <v>1</v>
      </c>
      <c r="F13" s="14">
        <v>1</v>
      </c>
      <c r="G13" s="5" t="s">
        <v>16</v>
      </c>
    </row>
    <row r="14" spans="1:7" x14ac:dyDescent="0.35">
      <c r="A14" s="1"/>
      <c r="B14" s="211" t="s">
        <v>942</v>
      </c>
      <c r="C14" s="1" t="s">
        <v>122</v>
      </c>
      <c r="D14" s="14">
        <v>0</v>
      </c>
      <c r="E14" s="14">
        <v>1</v>
      </c>
      <c r="F14" s="14">
        <v>1</v>
      </c>
      <c r="G14" s="5" t="s">
        <v>16</v>
      </c>
    </row>
    <row r="15" spans="1:7" x14ac:dyDescent="0.35">
      <c r="A15" s="1"/>
      <c r="B15" s="211" t="s">
        <v>941</v>
      </c>
      <c r="C15" s="1" t="s">
        <v>658</v>
      </c>
      <c r="D15" s="14">
        <v>0</v>
      </c>
      <c r="E15" s="14">
        <v>1</v>
      </c>
      <c r="F15" s="14">
        <v>1</v>
      </c>
      <c r="G15" s="5" t="s">
        <v>18</v>
      </c>
    </row>
    <row r="16" spans="1:7" x14ac:dyDescent="0.35">
      <c r="A16" s="1"/>
      <c r="B16" s="211" t="s">
        <v>944</v>
      </c>
      <c r="C16" s="1" t="s">
        <v>122</v>
      </c>
      <c r="D16" s="14">
        <v>0</v>
      </c>
      <c r="E16" s="14">
        <v>1</v>
      </c>
      <c r="F16" s="14">
        <v>1</v>
      </c>
      <c r="G16" s="5" t="s">
        <v>16</v>
      </c>
    </row>
    <row r="17" spans="1:10" x14ac:dyDescent="0.35">
      <c r="A17" s="31" t="s">
        <v>2</v>
      </c>
      <c r="B17" s="31"/>
      <c r="C17" s="31"/>
      <c r="D17" s="31"/>
      <c r="E17" s="31"/>
      <c r="F17" s="31"/>
    </row>
    <row r="18" spans="1:10" x14ac:dyDescent="0.35">
      <c r="A18" s="1"/>
      <c r="B18" s="99" t="s">
        <v>1416</v>
      </c>
      <c r="C18" s="1" t="s">
        <v>1420</v>
      </c>
      <c r="D18" s="8">
        <v>0</v>
      </c>
      <c r="E18" s="8">
        <v>1</v>
      </c>
      <c r="F18" s="294">
        <v>1</v>
      </c>
    </row>
    <row r="19" spans="1:10" x14ac:dyDescent="0.35">
      <c r="A19" s="1"/>
      <c r="B19" s="99" t="s">
        <v>1415</v>
      </c>
      <c r="C19" s="1" t="s">
        <v>1419</v>
      </c>
      <c r="D19" s="8">
        <v>0</v>
      </c>
      <c r="E19" s="8">
        <v>1</v>
      </c>
      <c r="F19" s="294">
        <v>1</v>
      </c>
    </row>
    <row r="20" spans="1:10" x14ac:dyDescent="0.35">
      <c r="A20" s="1"/>
      <c r="B20" s="99" t="s">
        <v>1414</v>
      </c>
      <c r="C20" s="1" t="s">
        <v>1418</v>
      </c>
      <c r="D20" s="8">
        <v>0</v>
      </c>
      <c r="E20" s="8">
        <v>1</v>
      </c>
      <c r="F20" s="294">
        <v>1</v>
      </c>
    </row>
    <row r="21" spans="1:10" x14ac:dyDescent="0.35">
      <c r="A21" s="1"/>
      <c r="B21" s="99" t="s">
        <v>1417</v>
      </c>
      <c r="C21" s="1" t="s">
        <v>107</v>
      </c>
      <c r="D21" s="8">
        <v>0</v>
      </c>
      <c r="E21" s="8">
        <v>1</v>
      </c>
      <c r="F21" s="294">
        <v>1</v>
      </c>
    </row>
    <row r="23" spans="1:10" x14ac:dyDescent="0.35">
      <c r="D23" s="11"/>
      <c r="E23" s="11"/>
      <c r="F23" s="11"/>
      <c r="G23" s="11"/>
      <c r="H23" s="11"/>
      <c r="I23" s="11"/>
      <c r="J23" s="11"/>
    </row>
    <row r="24" spans="1:10" x14ac:dyDescent="0.35">
      <c r="D24" s="11"/>
      <c r="E24" s="185"/>
      <c r="F24" s="11"/>
      <c r="G24" s="76"/>
      <c r="H24" s="76"/>
      <c r="I24" s="76"/>
      <c r="J24" s="228"/>
    </row>
    <row r="25" spans="1:10" x14ac:dyDescent="0.35">
      <c r="D25" s="11"/>
      <c r="E25" s="185"/>
      <c r="F25" s="11"/>
      <c r="G25" s="76"/>
      <c r="H25" s="76"/>
      <c r="I25" s="76"/>
      <c r="J25" s="228"/>
    </row>
    <row r="26" spans="1:10" x14ac:dyDescent="0.35">
      <c r="D26" s="11"/>
      <c r="E26" s="185"/>
      <c r="F26" s="11"/>
      <c r="G26" s="76"/>
      <c r="H26" s="76"/>
      <c r="I26" s="76"/>
      <c r="J26" s="228"/>
    </row>
    <row r="27" spans="1:10" x14ac:dyDescent="0.35">
      <c r="D27" s="11"/>
      <c r="E27" s="185"/>
      <c r="F27" s="11"/>
      <c r="G27" s="76"/>
      <c r="H27" s="76"/>
      <c r="I27" s="76"/>
      <c r="J27" s="228"/>
    </row>
  </sheetData>
  <sortState xmlns:xlrd2="http://schemas.microsoft.com/office/spreadsheetml/2017/richdata2" ref="B18:F21">
    <sortCondition ref="B18:B21"/>
  </sortState>
  <mergeCells count="1">
    <mergeCell ref="A5:G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H57"/>
  <sheetViews>
    <sheetView topLeftCell="A40" zoomScale="90" zoomScaleNormal="90" workbookViewId="0">
      <selection activeCell="C43" sqref="C43"/>
    </sheetView>
  </sheetViews>
  <sheetFormatPr baseColWidth="10" defaultColWidth="10.90625" defaultRowHeight="14.5" x14ac:dyDescent="0.35"/>
  <cols>
    <col min="1" max="1" width="19.26953125" bestFit="1" customWidth="1"/>
    <col min="2" max="2" width="66.1796875" bestFit="1" customWidth="1"/>
    <col min="3" max="3" width="42.26953125" style="184" bestFit="1" customWidth="1"/>
    <col min="4" max="4" width="12.453125" style="88" bestFit="1" customWidth="1"/>
    <col min="5" max="6" width="15.81640625" bestFit="1" customWidth="1"/>
    <col min="7" max="7" width="20.1796875" hidden="1" customWidth="1"/>
    <col min="8" max="8" width="38.1796875" customWidth="1"/>
  </cols>
  <sheetData>
    <row r="2" spans="1:8" x14ac:dyDescent="0.35">
      <c r="A2" s="10" t="s">
        <v>6</v>
      </c>
      <c r="B2" s="1" t="s">
        <v>910</v>
      </c>
      <c r="C2" s="100"/>
    </row>
    <row r="3" spans="1:8" x14ac:dyDescent="0.35">
      <c r="A3" s="107" t="s">
        <v>7</v>
      </c>
      <c r="B3" s="87" t="s">
        <v>783</v>
      </c>
      <c r="C3" s="100"/>
    </row>
    <row r="5" spans="1:8" x14ac:dyDescent="0.35">
      <c r="A5" s="352" t="s">
        <v>54</v>
      </c>
      <c r="B5" s="352"/>
      <c r="C5" s="352"/>
      <c r="D5" s="352"/>
      <c r="E5" s="352"/>
      <c r="F5" s="352"/>
      <c r="G5" s="352"/>
    </row>
    <row r="6" spans="1:8" x14ac:dyDescent="0.35">
      <c r="A6" s="13" t="s">
        <v>52</v>
      </c>
      <c r="B6" s="13" t="s">
        <v>53</v>
      </c>
      <c r="C6" s="288" t="s">
        <v>106</v>
      </c>
      <c r="D6" s="13" t="s">
        <v>12</v>
      </c>
      <c r="E6" s="13" t="s">
        <v>13</v>
      </c>
      <c r="F6" s="13" t="s">
        <v>15</v>
      </c>
      <c r="G6" s="13" t="s">
        <v>14</v>
      </c>
    </row>
    <row r="7" spans="1:8" x14ac:dyDescent="0.35">
      <c r="A7" s="62" t="s">
        <v>20</v>
      </c>
      <c r="B7" s="174"/>
      <c r="C7" s="289"/>
      <c r="D7" s="174"/>
      <c r="E7" s="174"/>
      <c r="F7" s="174"/>
      <c r="G7" s="174"/>
    </row>
    <row r="8" spans="1:8" ht="72.5" x14ac:dyDescent="0.35">
      <c r="A8" s="71"/>
      <c r="B8" s="256" t="s">
        <v>1103</v>
      </c>
      <c r="C8" s="175" t="s">
        <v>110</v>
      </c>
      <c r="D8" s="176">
        <v>0</v>
      </c>
      <c r="E8" s="176">
        <v>4</v>
      </c>
      <c r="F8" s="176">
        <v>4</v>
      </c>
      <c r="G8" s="176"/>
      <c r="H8" s="124" t="s">
        <v>801</v>
      </c>
    </row>
    <row r="9" spans="1:8" ht="58" x14ac:dyDescent="0.35">
      <c r="A9" s="71"/>
      <c r="B9" s="256" t="s">
        <v>1104</v>
      </c>
      <c r="C9" s="175" t="s">
        <v>110</v>
      </c>
      <c r="D9" s="176">
        <v>0</v>
      </c>
      <c r="E9" s="176">
        <v>2</v>
      </c>
      <c r="F9" s="176">
        <v>2</v>
      </c>
      <c r="G9" s="176"/>
      <c r="H9" s="124" t="s">
        <v>801</v>
      </c>
    </row>
    <row r="10" spans="1:8" ht="29" x14ac:dyDescent="0.35">
      <c r="A10" s="71"/>
      <c r="B10" s="256" t="s">
        <v>1105</v>
      </c>
      <c r="C10" s="175" t="s">
        <v>110</v>
      </c>
      <c r="D10" s="176">
        <v>0</v>
      </c>
      <c r="E10" s="176">
        <v>6</v>
      </c>
      <c r="F10" s="176">
        <v>6</v>
      </c>
      <c r="G10" s="176"/>
      <c r="H10" s="124"/>
    </row>
    <row r="11" spans="1:8" ht="43.5" x14ac:dyDescent="0.35">
      <c r="A11" s="71"/>
      <c r="B11" s="256" t="s">
        <v>1106</v>
      </c>
      <c r="C11" s="175" t="s">
        <v>110</v>
      </c>
      <c r="D11" s="176">
        <v>0</v>
      </c>
      <c r="E11" s="176">
        <v>2</v>
      </c>
      <c r="F11" s="176">
        <v>2</v>
      </c>
      <c r="G11" s="176"/>
    </row>
    <row r="12" spans="1:8" ht="29" x14ac:dyDescent="0.35">
      <c r="A12" s="71"/>
      <c r="B12" s="256" t="s">
        <v>1107</v>
      </c>
      <c r="C12" s="175" t="s">
        <v>110</v>
      </c>
      <c r="D12" s="176">
        <v>0</v>
      </c>
      <c r="E12" s="176">
        <v>2</v>
      </c>
      <c r="F12" s="176">
        <v>2</v>
      </c>
      <c r="G12" s="176"/>
    </row>
    <row r="13" spans="1:8" ht="29" x14ac:dyDescent="0.35">
      <c r="A13" s="71"/>
      <c r="B13" s="256" t="s">
        <v>1108</v>
      </c>
      <c r="C13" s="175" t="s">
        <v>110</v>
      </c>
      <c r="D13" s="176">
        <v>0</v>
      </c>
      <c r="E13" s="176">
        <v>4</v>
      </c>
      <c r="F13" s="176">
        <v>4</v>
      </c>
      <c r="G13" s="176"/>
    </row>
    <row r="14" spans="1:8" ht="29" x14ac:dyDescent="0.35">
      <c r="A14" s="71"/>
      <c r="B14" s="256" t="s">
        <v>1109</v>
      </c>
      <c r="C14" s="175" t="s">
        <v>110</v>
      </c>
      <c r="D14" s="176">
        <v>0</v>
      </c>
      <c r="E14" s="176">
        <v>4</v>
      </c>
      <c r="F14" s="176">
        <v>4</v>
      </c>
      <c r="G14" s="176"/>
    </row>
    <row r="15" spans="1:8" ht="29" x14ac:dyDescent="0.35">
      <c r="A15" s="71"/>
      <c r="B15" s="256" t="s">
        <v>1110</v>
      </c>
      <c r="C15" s="175" t="s">
        <v>110</v>
      </c>
      <c r="D15" s="176">
        <v>0</v>
      </c>
      <c r="E15" s="176">
        <v>4</v>
      </c>
      <c r="F15" s="176">
        <v>4</v>
      </c>
      <c r="G15" s="176"/>
      <c r="H15" s="290"/>
    </row>
    <row r="16" spans="1:8" ht="29" x14ac:dyDescent="0.35">
      <c r="A16" s="71"/>
      <c r="B16" s="256" t="s">
        <v>1111</v>
      </c>
      <c r="C16" s="175" t="s">
        <v>110</v>
      </c>
      <c r="D16" s="176">
        <v>0</v>
      </c>
      <c r="E16" s="176">
        <v>1</v>
      </c>
      <c r="F16" s="176">
        <v>1</v>
      </c>
      <c r="G16" s="176"/>
      <c r="H16" s="290"/>
    </row>
    <row r="17" spans="1:7" ht="43.5" x14ac:dyDescent="0.35">
      <c r="A17" s="71"/>
      <c r="B17" s="256" t="s">
        <v>1112</v>
      </c>
      <c r="C17" s="175" t="s">
        <v>110</v>
      </c>
      <c r="D17" s="176">
        <v>0</v>
      </c>
      <c r="E17" s="176">
        <v>1</v>
      </c>
      <c r="F17" s="176">
        <v>1</v>
      </c>
      <c r="G17" s="176"/>
    </row>
    <row r="18" spans="1:7" ht="29" x14ac:dyDescent="0.35">
      <c r="A18" s="71"/>
      <c r="B18" s="256" t="s">
        <v>1113</v>
      </c>
      <c r="C18" s="175" t="s">
        <v>110</v>
      </c>
      <c r="D18" s="176">
        <v>0</v>
      </c>
      <c r="E18" s="176">
        <v>2</v>
      </c>
      <c r="F18" s="176">
        <v>2</v>
      </c>
      <c r="G18" s="176"/>
    </row>
    <row r="19" spans="1:7" ht="43.5" x14ac:dyDescent="0.35">
      <c r="A19" s="71"/>
      <c r="B19" s="256" t="s">
        <v>1114</v>
      </c>
      <c r="C19" s="175" t="s">
        <v>110</v>
      </c>
      <c r="D19" s="176">
        <v>0</v>
      </c>
      <c r="E19" s="176">
        <v>2</v>
      </c>
      <c r="F19" s="176">
        <v>2</v>
      </c>
      <c r="G19" s="176"/>
    </row>
    <row r="20" spans="1:7" ht="58" x14ac:dyDescent="0.35">
      <c r="A20" s="71"/>
      <c r="B20" s="256" t="s">
        <v>1115</v>
      </c>
      <c r="C20" s="175" t="s">
        <v>110</v>
      </c>
      <c r="D20" s="176">
        <v>0</v>
      </c>
      <c r="E20" s="176">
        <v>1</v>
      </c>
      <c r="F20" s="176">
        <v>1</v>
      </c>
      <c r="G20" s="176"/>
    </row>
    <row r="21" spans="1:7" ht="43.5" x14ac:dyDescent="0.35">
      <c r="A21" s="71"/>
      <c r="B21" s="256" t="s">
        <v>1116</v>
      </c>
      <c r="C21" s="175" t="s">
        <v>110</v>
      </c>
      <c r="D21" s="176">
        <v>0</v>
      </c>
      <c r="E21" s="176">
        <v>2</v>
      </c>
      <c r="F21" s="176">
        <v>2</v>
      </c>
      <c r="G21" s="176"/>
    </row>
    <row r="22" spans="1:7" ht="29" x14ac:dyDescent="0.35">
      <c r="A22" s="71"/>
      <c r="B22" s="256" t="s">
        <v>1117</v>
      </c>
      <c r="C22" s="175" t="s">
        <v>110</v>
      </c>
      <c r="D22" s="176">
        <v>0</v>
      </c>
      <c r="E22" s="176">
        <v>2</v>
      </c>
      <c r="F22" s="176">
        <v>2</v>
      </c>
      <c r="G22" s="176"/>
    </row>
    <row r="23" spans="1:7" ht="43.5" x14ac:dyDescent="0.35">
      <c r="A23" s="71"/>
      <c r="B23" s="256" t="s">
        <v>1118</v>
      </c>
      <c r="C23" s="175" t="s">
        <v>110</v>
      </c>
      <c r="D23" s="176">
        <v>0</v>
      </c>
      <c r="E23" s="176">
        <v>2</v>
      </c>
      <c r="F23" s="176">
        <v>2</v>
      </c>
      <c r="G23" s="176"/>
    </row>
    <row r="24" spans="1:7" s="269" customFormat="1" x14ac:dyDescent="0.35">
      <c r="A24" s="71"/>
      <c r="B24" s="256" t="s">
        <v>1255</v>
      </c>
      <c r="C24" s="175" t="s">
        <v>110</v>
      </c>
      <c r="D24" s="176">
        <v>0</v>
      </c>
      <c r="E24" s="176">
        <v>4</v>
      </c>
      <c r="F24" s="176">
        <v>4</v>
      </c>
      <c r="G24" s="176"/>
    </row>
    <row r="25" spans="1:7" s="269" customFormat="1" ht="29" x14ac:dyDescent="0.35">
      <c r="A25" s="71"/>
      <c r="B25" s="256" t="s">
        <v>1342</v>
      </c>
      <c r="C25" s="175" t="s">
        <v>110</v>
      </c>
      <c r="D25" s="176">
        <v>0</v>
      </c>
      <c r="E25" s="176">
        <v>1</v>
      </c>
      <c r="F25" s="176">
        <v>1</v>
      </c>
      <c r="G25" s="176"/>
    </row>
    <row r="26" spans="1:7" s="269" customFormat="1" ht="29" x14ac:dyDescent="0.35">
      <c r="A26" s="71"/>
      <c r="B26" s="256" t="s">
        <v>1343</v>
      </c>
      <c r="C26" s="175" t="s">
        <v>110</v>
      </c>
      <c r="D26" s="176">
        <v>0</v>
      </c>
      <c r="E26" s="176">
        <v>1</v>
      </c>
      <c r="F26" s="176">
        <v>1</v>
      </c>
      <c r="G26" s="176"/>
    </row>
    <row r="27" spans="1:7" s="269" customFormat="1" ht="43.5" x14ac:dyDescent="0.35">
      <c r="A27" s="71"/>
      <c r="B27" s="256" t="s">
        <v>1344</v>
      </c>
      <c r="C27" s="175" t="s">
        <v>110</v>
      </c>
      <c r="D27" s="176">
        <v>0</v>
      </c>
      <c r="E27" s="176">
        <v>1</v>
      </c>
      <c r="F27" s="176">
        <v>1</v>
      </c>
      <c r="G27" s="176"/>
    </row>
    <row r="28" spans="1:7" s="269" customFormat="1" ht="43.5" x14ac:dyDescent="0.35">
      <c r="A28" s="71"/>
      <c r="B28" s="256" t="s">
        <v>1345</v>
      </c>
      <c r="C28" s="175" t="s">
        <v>110</v>
      </c>
      <c r="D28" s="176">
        <v>0</v>
      </c>
      <c r="E28" s="176">
        <v>4</v>
      </c>
      <c r="F28" s="176">
        <v>4</v>
      </c>
      <c r="G28" s="176"/>
    </row>
    <row r="29" spans="1:7" s="269" customFormat="1" ht="43.5" x14ac:dyDescent="0.35">
      <c r="A29" s="71"/>
      <c r="B29" s="256" t="s">
        <v>1346</v>
      </c>
      <c r="C29" s="175" t="s">
        <v>110</v>
      </c>
      <c r="D29" s="176">
        <v>0</v>
      </c>
      <c r="E29" s="176">
        <v>4</v>
      </c>
      <c r="F29" s="176">
        <v>4</v>
      </c>
      <c r="G29" s="176"/>
    </row>
    <row r="30" spans="1:7" s="290" customFormat="1" ht="43.5" x14ac:dyDescent="0.35">
      <c r="A30" s="71"/>
      <c r="B30" s="256" t="s">
        <v>1484</v>
      </c>
      <c r="C30" s="175" t="s">
        <v>110</v>
      </c>
      <c r="D30" s="176">
        <v>0</v>
      </c>
      <c r="E30" s="176">
        <v>1</v>
      </c>
      <c r="F30" s="176">
        <v>1</v>
      </c>
      <c r="G30" s="176"/>
    </row>
    <row r="31" spans="1:7" s="290" customFormat="1" ht="29" x14ac:dyDescent="0.35">
      <c r="A31" s="71"/>
      <c r="B31" s="256" t="s">
        <v>1485</v>
      </c>
      <c r="C31" s="175" t="s">
        <v>110</v>
      </c>
      <c r="D31" s="176">
        <v>0</v>
      </c>
      <c r="E31" s="176">
        <v>1</v>
      </c>
      <c r="F31" s="176">
        <v>1</v>
      </c>
      <c r="G31" s="176"/>
    </row>
    <row r="32" spans="1:7" s="290" customFormat="1" ht="29" x14ac:dyDescent="0.35">
      <c r="A32" s="71"/>
      <c r="B32" s="72" t="s">
        <v>1486</v>
      </c>
      <c r="C32" s="175" t="s">
        <v>110</v>
      </c>
      <c r="D32" s="176">
        <v>0</v>
      </c>
      <c r="E32" s="176">
        <v>1</v>
      </c>
      <c r="F32" s="176">
        <v>1</v>
      </c>
      <c r="G32" s="176"/>
    </row>
    <row r="33" spans="1:7" s="290" customFormat="1" ht="58" x14ac:dyDescent="0.35">
      <c r="A33" s="71"/>
      <c r="B33" s="72" t="s">
        <v>1487</v>
      </c>
      <c r="C33" s="175" t="s">
        <v>110</v>
      </c>
      <c r="D33" s="176">
        <v>0</v>
      </c>
      <c r="E33" s="176">
        <v>1</v>
      </c>
      <c r="F33" s="176">
        <v>1</v>
      </c>
      <c r="G33" s="176"/>
    </row>
    <row r="34" spans="1:7" s="327" customFormat="1" ht="174" x14ac:dyDescent="0.35">
      <c r="A34" s="71"/>
      <c r="B34" s="72" t="s">
        <v>1556</v>
      </c>
      <c r="C34" s="175" t="s">
        <v>1557</v>
      </c>
      <c r="D34" s="176">
        <v>0</v>
      </c>
      <c r="E34" s="176">
        <v>2</v>
      </c>
      <c r="F34" s="176">
        <v>2</v>
      </c>
      <c r="G34" s="176"/>
    </row>
    <row r="35" spans="1:7" x14ac:dyDescent="0.35">
      <c r="A35" s="31" t="s">
        <v>2</v>
      </c>
      <c r="B35" s="249"/>
      <c r="C35" s="80"/>
      <c r="D35" s="38"/>
      <c r="E35" s="31"/>
      <c r="F35" s="31"/>
      <c r="G35" s="31"/>
    </row>
    <row r="36" spans="1:7" x14ac:dyDescent="0.35">
      <c r="A36" s="1"/>
      <c r="B36" s="237" t="s">
        <v>691</v>
      </c>
      <c r="C36" s="99" t="s">
        <v>107</v>
      </c>
      <c r="D36" s="271">
        <v>0</v>
      </c>
      <c r="E36" s="2">
        <v>1</v>
      </c>
      <c r="F36" s="2">
        <v>1</v>
      </c>
      <c r="G36" s="2" t="s">
        <v>81</v>
      </c>
    </row>
    <row r="37" spans="1:7" x14ac:dyDescent="0.35">
      <c r="A37" s="1"/>
      <c r="B37" s="237" t="s">
        <v>692</v>
      </c>
      <c r="C37" s="99" t="s">
        <v>107</v>
      </c>
      <c r="D37" s="271">
        <v>0</v>
      </c>
      <c r="E37" s="2">
        <v>1</v>
      </c>
      <c r="F37" s="2">
        <v>1</v>
      </c>
      <c r="G37" s="2" t="s">
        <v>16</v>
      </c>
    </row>
    <row r="38" spans="1:7" x14ac:dyDescent="0.35">
      <c r="A38" s="1"/>
      <c r="B38" s="237" t="s">
        <v>693</v>
      </c>
      <c r="C38" s="99" t="s">
        <v>107</v>
      </c>
      <c r="D38" s="271">
        <v>0</v>
      </c>
      <c r="E38" s="2">
        <v>1</v>
      </c>
      <c r="F38" s="2">
        <v>1</v>
      </c>
      <c r="G38" s="2" t="s">
        <v>18</v>
      </c>
    </row>
    <row r="39" spans="1:7" x14ac:dyDescent="0.35">
      <c r="A39" s="1"/>
      <c r="B39" s="237" t="s">
        <v>694</v>
      </c>
      <c r="C39" s="99" t="s">
        <v>107</v>
      </c>
      <c r="D39" s="271">
        <v>0</v>
      </c>
      <c r="E39" s="271">
        <v>1</v>
      </c>
      <c r="F39" s="271">
        <v>1</v>
      </c>
      <c r="G39" s="271" t="s">
        <v>81</v>
      </c>
    </row>
    <row r="40" spans="1:7" ht="43.5" x14ac:dyDescent="0.35">
      <c r="A40" s="1"/>
      <c r="B40" s="72" t="s">
        <v>1345</v>
      </c>
      <c r="C40" s="87" t="s">
        <v>107</v>
      </c>
      <c r="D40" s="14">
        <v>0</v>
      </c>
      <c r="E40" s="16">
        <v>1</v>
      </c>
      <c r="F40" s="16">
        <v>1</v>
      </c>
      <c r="G40" s="1"/>
    </row>
    <row r="41" spans="1:7" ht="58" x14ac:dyDescent="0.35">
      <c r="A41" s="1"/>
      <c r="B41" s="72" t="s">
        <v>1489</v>
      </c>
      <c r="C41" s="87" t="s">
        <v>107</v>
      </c>
      <c r="D41" s="16">
        <v>0</v>
      </c>
      <c r="E41" s="16">
        <v>1</v>
      </c>
      <c r="F41" s="16">
        <v>1</v>
      </c>
      <c r="G41" s="1"/>
    </row>
    <row r="42" spans="1:7" ht="43.5" x14ac:dyDescent="0.35">
      <c r="A42" s="1"/>
      <c r="B42" s="72" t="s">
        <v>1488</v>
      </c>
      <c r="C42" s="87" t="s">
        <v>107</v>
      </c>
      <c r="D42" s="16">
        <v>0</v>
      </c>
      <c r="E42" s="16">
        <v>1</v>
      </c>
      <c r="F42" s="16">
        <v>1</v>
      </c>
      <c r="G42" s="1"/>
    </row>
    <row r="43" spans="1:7" ht="43.5" x14ac:dyDescent="0.35">
      <c r="A43" s="1"/>
      <c r="B43" s="72" t="s">
        <v>1490</v>
      </c>
      <c r="C43" s="87" t="s">
        <v>107</v>
      </c>
      <c r="D43" s="16">
        <v>0</v>
      </c>
      <c r="E43" s="16">
        <v>1</v>
      </c>
      <c r="F43" s="16">
        <v>1</v>
      </c>
      <c r="G43" s="1"/>
    </row>
    <row r="44" spans="1:7" x14ac:dyDescent="0.35">
      <c r="A44" s="1"/>
      <c r="B44" s="239" t="s">
        <v>1255</v>
      </c>
      <c r="C44" s="87" t="s">
        <v>107</v>
      </c>
      <c r="D44" s="8">
        <v>0</v>
      </c>
      <c r="E44" s="8">
        <v>1</v>
      </c>
      <c r="F44" s="8">
        <v>1</v>
      </c>
    </row>
    <row r="45" spans="1:7" ht="43.5" x14ac:dyDescent="0.35">
      <c r="A45" s="1"/>
      <c r="B45" s="72" t="s">
        <v>1348</v>
      </c>
      <c r="C45" s="87" t="s">
        <v>107</v>
      </c>
      <c r="D45" s="14">
        <v>0</v>
      </c>
      <c r="E45" s="16">
        <v>1</v>
      </c>
      <c r="F45" s="16">
        <v>1</v>
      </c>
    </row>
    <row r="46" spans="1:7" ht="29" x14ac:dyDescent="0.35">
      <c r="A46" s="1"/>
      <c r="B46" s="72" t="s">
        <v>1347</v>
      </c>
      <c r="C46" s="341" t="s">
        <v>107</v>
      </c>
      <c r="D46" s="14">
        <v>0</v>
      </c>
      <c r="E46" s="16">
        <v>1</v>
      </c>
      <c r="F46" s="16">
        <v>1</v>
      </c>
    </row>
    <row r="47" spans="1:7" x14ac:dyDescent="0.35">
      <c r="B47" s="173"/>
      <c r="C47" s="342"/>
      <c r="D47" s="85"/>
      <c r="E47" s="85"/>
      <c r="F47" s="330"/>
    </row>
    <row r="48" spans="1:7" x14ac:dyDescent="0.35">
      <c r="B48" s="173"/>
    </row>
    <row r="49" spans="1:7" x14ac:dyDescent="0.35">
      <c r="A49" s="352" t="s">
        <v>1501</v>
      </c>
      <c r="B49" s="352"/>
      <c r="C49" s="352"/>
      <c r="D49" s="352"/>
      <c r="E49" s="352"/>
      <c r="F49" s="352"/>
      <c r="G49" s="352"/>
    </row>
    <row r="50" spans="1:7" x14ac:dyDescent="0.35">
      <c r="A50" s="13" t="s">
        <v>52</v>
      </c>
      <c r="B50" s="13" t="s">
        <v>53</v>
      </c>
      <c r="C50" s="13" t="s">
        <v>106</v>
      </c>
      <c r="D50" s="13" t="s">
        <v>12</v>
      </c>
      <c r="E50" s="13" t="s">
        <v>13</v>
      </c>
      <c r="F50" s="13" t="s">
        <v>15</v>
      </c>
      <c r="G50" s="13" t="s">
        <v>73</v>
      </c>
    </row>
    <row r="51" spans="1:7" x14ac:dyDescent="0.35">
      <c r="A51" s="31" t="s">
        <v>2</v>
      </c>
      <c r="B51" s="31"/>
      <c r="C51" s="80"/>
      <c r="D51" s="38"/>
      <c r="E51" s="31"/>
      <c r="F51" s="31"/>
    </row>
    <row r="52" spans="1:7" ht="87" x14ac:dyDescent="0.35">
      <c r="A52" s="1"/>
      <c r="B52" s="72" t="s">
        <v>1502</v>
      </c>
      <c r="C52" s="99" t="s">
        <v>1503</v>
      </c>
      <c r="D52" s="16">
        <v>0</v>
      </c>
      <c r="E52" s="16">
        <v>1</v>
      </c>
      <c r="F52" s="16">
        <v>1</v>
      </c>
    </row>
    <row r="53" spans="1:7" x14ac:dyDescent="0.35">
      <c r="B53" s="290"/>
    </row>
    <row r="54" spans="1:7" x14ac:dyDescent="0.35">
      <c r="B54" s="290"/>
    </row>
    <row r="55" spans="1:7" x14ac:dyDescent="0.35">
      <c r="B55" s="290"/>
    </row>
    <row r="56" spans="1:7" x14ac:dyDescent="0.35">
      <c r="B56" s="290"/>
    </row>
    <row r="57" spans="1:7" x14ac:dyDescent="0.35">
      <c r="B57" s="290"/>
    </row>
  </sheetData>
  <sortState xmlns:xlrd2="http://schemas.microsoft.com/office/spreadsheetml/2017/richdata2" ref="B36:F46">
    <sortCondition ref="B36:B46"/>
  </sortState>
  <mergeCells count="2">
    <mergeCell ref="A5:G5"/>
    <mergeCell ref="A49:G49"/>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H44"/>
  <sheetViews>
    <sheetView topLeftCell="A4" zoomScale="70" zoomScaleNormal="70" workbookViewId="0">
      <selection activeCell="E33" sqref="E33"/>
    </sheetView>
  </sheetViews>
  <sheetFormatPr baseColWidth="10" defaultColWidth="10.90625" defaultRowHeight="14.5" x14ac:dyDescent="0.35"/>
  <cols>
    <col min="1" max="1" width="19.26953125" bestFit="1" customWidth="1"/>
    <col min="2" max="2" width="66" bestFit="1" customWidth="1"/>
    <col min="3" max="3" width="48" bestFit="1" customWidth="1"/>
    <col min="4" max="4" width="12.453125" bestFit="1" customWidth="1"/>
    <col min="5" max="6" width="15.81640625" bestFit="1" customWidth="1"/>
    <col min="7" max="7" width="26" hidden="1" customWidth="1"/>
    <col min="8" max="8" width="34.453125" customWidth="1"/>
  </cols>
  <sheetData>
    <row r="2" spans="1:7" x14ac:dyDescent="0.35">
      <c r="A2" s="10" t="s">
        <v>6</v>
      </c>
      <c r="B2" s="1" t="s">
        <v>198</v>
      </c>
      <c r="C2" s="42"/>
    </row>
    <row r="3" spans="1:7" x14ac:dyDescent="0.35">
      <c r="A3" s="10" t="s">
        <v>7</v>
      </c>
      <c r="B3" s="1" t="s">
        <v>199</v>
      </c>
      <c r="C3" s="42"/>
    </row>
    <row r="5" spans="1:7" x14ac:dyDescent="0.35">
      <c r="A5" s="352" t="s">
        <v>54</v>
      </c>
      <c r="B5" s="352"/>
      <c r="C5" s="352"/>
      <c r="D5" s="352"/>
      <c r="E5" s="352"/>
      <c r="F5" s="352"/>
      <c r="G5" s="352"/>
    </row>
    <row r="6" spans="1:7" x14ac:dyDescent="0.35">
      <c r="A6" s="13" t="s">
        <v>52</v>
      </c>
      <c r="B6" s="13" t="s">
        <v>53</v>
      </c>
      <c r="C6" s="13" t="s">
        <v>106</v>
      </c>
      <c r="D6" s="13" t="s">
        <v>12</v>
      </c>
      <c r="E6" s="13" t="s">
        <v>13</v>
      </c>
      <c r="F6" s="13" t="s">
        <v>15</v>
      </c>
      <c r="G6" s="13" t="s">
        <v>73</v>
      </c>
    </row>
    <row r="7" spans="1:7" x14ac:dyDescent="0.35">
      <c r="A7" s="31" t="s">
        <v>2</v>
      </c>
      <c r="B7" s="31"/>
      <c r="C7" s="31"/>
      <c r="D7" s="31"/>
      <c r="E7" s="31"/>
      <c r="F7" s="31"/>
      <c r="G7" s="31"/>
    </row>
    <row r="8" spans="1:7" x14ac:dyDescent="0.35">
      <c r="A8" s="1"/>
      <c r="B8" s="237" t="s">
        <v>200</v>
      </c>
      <c r="C8" s="1" t="s">
        <v>107</v>
      </c>
      <c r="D8" s="8">
        <v>0</v>
      </c>
      <c r="E8" s="4">
        <v>1</v>
      </c>
      <c r="F8" s="4">
        <v>1</v>
      </c>
      <c r="G8" s="114">
        <f>5/10*100</f>
        <v>50</v>
      </c>
    </row>
    <row r="9" spans="1:7" x14ac:dyDescent="0.35">
      <c r="A9" s="1"/>
      <c r="B9" s="237" t="s">
        <v>201</v>
      </c>
      <c r="C9" s="1" t="s">
        <v>107</v>
      </c>
      <c r="D9" s="8">
        <v>0</v>
      </c>
      <c r="E9" s="4">
        <v>1</v>
      </c>
      <c r="F9" s="4">
        <v>1</v>
      </c>
      <c r="G9" s="114">
        <f>5.4/10*100</f>
        <v>54</v>
      </c>
    </row>
    <row r="10" spans="1:7" x14ac:dyDescent="0.35">
      <c r="A10" s="1"/>
      <c r="B10" s="237" t="s">
        <v>202</v>
      </c>
      <c r="C10" s="1" t="s">
        <v>107</v>
      </c>
      <c r="D10" s="8">
        <v>0</v>
      </c>
      <c r="E10" s="4">
        <v>1</v>
      </c>
      <c r="F10" s="4">
        <v>1</v>
      </c>
      <c r="G10" s="114">
        <f>6.6/10*100</f>
        <v>65.999999999999986</v>
      </c>
    </row>
    <row r="11" spans="1:7" x14ac:dyDescent="0.35">
      <c r="A11" s="1"/>
      <c r="B11" s="237" t="s">
        <v>203</v>
      </c>
      <c r="C11" s="1" t="s">
        <v>107</v>
      </c>
      <c r="D11" s="8">
        <v>0</v>
      </c>
      <c r="E11" s="4">
        <v>1</v>
      </c>
      <c r="F11" s="4">
        <v>1</v>
      </c>
      <c r="G11" s="114">
        <f>13.02/20*100</f>
        <v>65.100000000000009</v>
      </c>
    </row>
    <row r="12" spans="1:7" x14ac:dyDescent="0.35">
      <c r="A12" s="1"/>
      <c r="B12" s="237" t="s">
        <v>204</v>
      </c>
      <c r="C12" s="1" t="s">
        <v>107</v>
      </c>
      <c r="D12" s="8">
        <v>0</v>
      </c>
      <c r="E12" s="4">
        <v>1</v>
      </c>
      <c r="F12" s="4">
        <v>1</v>
      </c>
      <c r="G12" s="114">
        <f>13.37/20*100</f>
        <v>66.849999999999994</v>
      </c>
    </row>
    <row r="13" spans="1:7" x14ac:dyDescent="0.35">
      <c r="A13" s="1"/>
      <c r="B13" s="237" t="s">
        <v>205</v>
      </c>
      <c r="C13" s="1" t="s">
        <v>107</v>
      </c>
      <c r="D13" s="8">
        <v>0</v>
      </c>
      <c r="E13" s="4">
        <v>1</v>
      </c>
      <c r="F13" s="4">
        <v>1</v>
      </c>
      <c r="G13" s="114">
        <f>11.88/20*100</f>
        <v>59.400000000000006</v>
      </c>
    </row>
    <row r="14" spans="1:7" x14ac:dyDescent="0.35">
      <c r="A14" s="1"/>
      <c r="B14" s="237" t="s">
        <v>206</v>
      </c>
      <c r="C14" s="1" t="s">
        <v>107</v>
      </c>
      <c r="D14" s="8">
        <v>0</v>
      </c>
      <c r="E14" s="4">
        <v>1</v>
      </c>
      <c r="F14" s="4">
        <v>1</v>
      </c>
      <c r="G14" s="114">
        <f>15.74/20*100</f>
        <v>78.7</v>
      </c>
    </row>
    <row r="15" spans="1:7" ht="58" x14ac:dyDescent="0.35">
      <c r="A15" s="1"/>
      <c r="B15" s="72" t="s">
        <v>1119</v>
      </c>
      <c r="C15" s="99" t="s">
        <v>107</v>
      </c>
      <c r="D15" s="14">
        <v>0</v>
      </c>
      <c r="E15" s="14">
        <v>1</v>
      </c>
      <c r="F15" s="14">
        <v>1</v>
      </c>
      <c r="G15" s="14"/>
    </row>
    <row r="16" spans="1:7" ht="58" x14ac:dyDescent="0.35">
      <c r="A16" s="1"/>
      <c r="B16" s="72" t="s">
        <v>1120</v>
      </c>
      <c r="C16" s="99" t="s">
        <v>107</v>
      </c>
      <c r="D16" s="14">
        <v>0</v>
      </c>
      <c r="E16" s="14">
        <v>1</v>
      </c>
      <c r="F16" s="14">
        <v>1</v>
      </c>
      <c r="G16" s="14"/>
    </row>
    <row r="17" spans="1:8" ht="43.5" x14ac:dyDescent="0.35">
      <c r="A17" s="1"/>
      <c r="B17" s="72" t="s">
        <v>1121</v>
      </c>
      <c r="C17" s="99" t="s">
        <v>107</v>
      </c>
      <c r="D17" s="14">
        <v>0</v>
      </c>
      <c r="E17" s="14">
        <v>0</v>
      </c>
      <c r="F17" s="14">
        <v>1</v>
      </c>
      <c r="G17" s="14"/>
    </row>
    <row r="18" spans="1:8" s="260" customFormat="1" ht="159.5" x14ac:dyDescent="0.35">
      <c r="A18" s="1"/>
      <c r="B18" s="72" t="s">
        <v>1252</v>
      </c>
      <c r="C18" s="272" t="s">
        <v>1365</v>
      </c>
      <c r="D18" s="14">
        <v>0</v>
      </c>
      <c r="E18" s="14">
        <v>4</v>
      </c>
      <c r="F18" s="14">
        <v>4</v>
      </c>
      <c r="G18" s="14"/>
    </row>
    <row r="21" spans="1:8" x14ac:dyDescent="0.35">
      <c r="A21" s="352" t="s">
        <v>811</v>
      </c>
      <c r="B21" s="352"/>
      <c r="C21" s="352"/>
      <c r="D21" s="352"/>
      <c r="E21" s="352"/>
      <c r="F21" s="352"/>
      <c r="G21" s="352"/>
    </row>
    <row r="22" spans="1:8" x14ac:dyDescent="0.35">
      <c r="A22" s="13" t="s">
        <v>52</v>
      </c>
      <c r="B22" s="13" t="s">
        <v>53</v>
      </c>
      <c r="C22" s="13" t="s">
        <v>106</v>
      </c>
      <c r="D22" s="13" t="s">
        <v>12</v>
      </c>
      <c r="E22" s="13" t="s">
        <v>13</v>
      </c>
      <c r="F22" s="13" t="s">
        <v>15</v>
      </c>
      <c r="G22" s="13" t="s">
        <v>73</v>
      </c>
    </row>
    <row r="23" spans="1:8" x14ac:dyDescent="0.35">
      <c r="A23" s="31" t="s">
        <v>2</v>
      </c>
      <c r="B23" s="31"/>
      <c r="C23" s="31"/>
      <c r="D23" s="31"/>
      <c r="E23" s="31"/>
      <c r="F23" s="31"/>
      <c r="G23" s="31"/>
    </row>
    <row r="24" spans="1:8" ht="58" x14ac:dyDescent="0.35">
      <c r="A24" s="1"/>
      <c r="B24" s="72" t="s">
        <v>1122</v>
      </c>
      <c r="C24" s="99" t="s">
        <v>812</v>
      </c>
      <c r="D24" s="14">
        <v>0</v>
      </c>
      <c r="E24" s="14">
        <v>1</v>
      </c>
      <c r="F24" s="14">
        <v>1</v>
      </c>
      <c r="G24" s="14"/>
      <c r="H24" s="183" t="s">
        <v>813</v>
      </c>
    </row>
    <row r="25" spans="1:8" ht="72.5" x14ac:dyDescent="0.35">
      <c r="A25" s="1"/>
      <c r="B25" s="72" t="s">
        <v>1123</v>
      </c>
      <c r="C25" s="99" t="s">
        <v>812</v>
      </c>
      <c r="D25" s="14">
        <v>0</v>
      </c>
      <c r="E25" s="14">
        <v>1</v>
      </c>
      <c r="F25" s="14">
        <v>1</v>
      </c>
      <c r="G25" s="14"/>
    </row>
    <row r="26" spans="1:8" ht="48" customHeight="1" x14ac:dyDescent="0.35">
      <c r="A26" s="1"/>
      <c r="B26" s="172" t="s">
        <v>1124</v>
      </c>
      <c r="C26" s="99" t="s">
        <v>812</v>
      </c>
      <c r="D26" s="14">
        <v>0</v>
      </c>
      <c r="E26" s="14">
        <v>1</v>
      </c>
      <c r="F26" s="14">
        <v>1</v>
      </c>
      <c r="G26" s="14"/>
      <c r="H26" s="183" t="s">
        <v>911</v>
      </c>
    </row>
    <row r="27" spans="1:8" ht="43.5" x14ac:dyDescent="0.35">
      <c r="A27" s="1"/>
      <c r="B27" s="72" t="s">
        <v>1125</v>
      </c>
      <c r="C27" s="99" t="s">
        <v>812</v>
      </c>
      <c r="D27" s="14">
        <v>0</v>
      </c>
      <c r="E27" s="14">
        <v>1</v>
      </c>
      <c r="F27" s="14">
        <v>1</v>
      </c>
      <c r="G27" s="14"/>
    </row>
    <row r="28" spans="1:8" x14ac:dyDescent="0.35">
      <c r="B28" t="s">
        <v>168</v>
      </c>
    </row>
    <row r="30" spans="1:8" x14ac:dyDescent="0.35">
      <c r="A30" s="352" t="s">
        <v>814</v>
      </c>
      <c r="B30" s="352"/>
      <c r="C30" s="352"/>
      <c r="D30" s="352"/>
      <c r="E30" s="352"/>
      <c r="F30" s="352"/>
      <c r="G30" s="352"/>
    </row>
    <row r="31" spans="1:8" x14ac:dyDescent="0.35">
      <c r="A31" s="13" t="s">
        <v>52</v>
      </c>
      <c r="B31" s="13" t="s">
        <v>53</v>
      </c>
      <c r="C31" s="13" t="s">
        <v>106</v>
      </c>
      <c r="D31" s="13" t="s">
        <v>12</v>
      </c>
      <c r="E31" s="13" t="s">
        <v>13</v>
      </c>
      <c r="F31" s="13" t="s">
        <v>15</v>
      </c>
      <c r="G31" s="13" t="s">
        <v>73</v>
      </c>
    </row>
    <row r="32" spans="1:8" x14ac:dyDescent="0.35">
      <c r="A32" s="31" t="s">
        <v>2</v>
      </c>
      <c r="B32" s="31"/>
      <c r="C32" s="31"/>
      <c r="D32" s="31"/>
      <c r="E32" s="31"/>
      <c r="F32" s="31"/>
      <c r="G32" s="31"/>
    </row>
    <row r="33" spans="1:8" ht="72.5" x14ac:dyDescent="0.35">
      <c r="A33" s="1"/>
      <c r="B33" s="72" t="s">
        <v>1126</v>
      </c>
      <c r="C33" s="99" t="s">
        <v>816</v>
      </c>
      <c r="D33" s="1"/>
      <c r="E33" s="1"/>
      <c r="F33" s="14">
        <v>1</v>
      </c>
      <c r="G33" s="1"/>
      <c r="H33" s="184" t="s">
        <v>815</v>
      </c>
    </row>
    <row r="36" spans="1:8" x14ac:dyDescent="0.35">
      <c r="A36" s="352" t="s">
        <v>1362</v>
      </c>
      <c r="B36" s="352"/>
      <c r="C36" s="352"/>
      <c r="D36" s="352"/>
      <c r="E36" s="352"/>
      <c r="F36" s="352"/>
      <c r="G36" s="352"/>
    </row>
    <row r="37" spans="1:8" x14ac:dyDescent="0.35">
      <c r="A37" s="13" t="s">
        <v>52</v>
      </c>
      <c r="B37" s="13" t="s">
        <v>53</v>
      </c>
      <c r="C37" s="13" t="s">
        <v>106</v>
      </c>
      <c r="D37" s="13" t="s">
        <v>12</v>
      </c>
      <c r="E37" s="13" t="s">
        <v>13</v>
      </c>
      <c r="F37" s="13" t="s">
        <v>15</v>
      </c>
      <c r="G37" s="13" t="s">
        <v>73</v>
      </c>
    </row>
    <row r="38" spans="1:8" x14ac:dyDescent="0.35">
      <c r="A38" s="34" t="s">
        <v>20</v>
      </c>
      <c r="B38" s="34"/>
      <c r="C38" s="34"/>
      <c r="D38" s="34"/>
      <c r="E38" s="34"/>
      <c r="F38" s="34"/>
      <c r="G38" s="34"/>
    </row>
    <row r="39" spans="1:8" x14ac:dyDescent="0.35">
      <c r="A39" s="1"/>
      <c r="B39" s="1" t="s">
        <v>1360</v>
      </c>
      <c r="C39" s="1"/>
      <c r="D39" s="271"/>
      <c r="E39" s="271"/>
      <c r="F39" s="271">
        <v>1</v>
      </c>
      <c r="G39" s="1"/>
    </row>
    <row r="40" spans="1:8" x14ac:dyDescent="0.35">
      <c r="A40" s="1"/>
      <c r="B40" s="1" t="s">
        <v>1361</v>
      </c>
      <c r="C40" s="1"/>
      <c r="D40" s="271"/>
      <c r="E40" s="271"/>
      <c r="F40" s="271">
        <v>1</v>
      </c>
      <c r="G40" s="1"/>
    </row>
    <row r="41" spans="1:8" x14ac:dyDescent="0.35">
      <c r="A41" s="31" t="s">
        <v>2</v>
      </c>
      <c r="B41" s="31"/>
      <c r="C41" s="31"/>
      <c r="D41" s="38"/>
      <c r="E41" s="38"/>
      <c r="F41" s="38"/>
      <c r="G41" s="31"/>
    </row>
    <row r="42" spans="1:8" x14ac:dyDescent="0.35">
      <c r="A42" s="1"/>
      <c r="B42" s="1" t="s">
        <v>1359</v>
      </c>
      <c r="C42" s="1"/>
      <c r="D42" s="271"/>
      <c r="E42" s="271"/>
      <c r="F42" s="271">
        <v>1</v>
      </c>
      <c r="G42" s="1"/>
    </row>
    <row r="43" spans="1:8" x14ac:dyDescent="0.35">
      <c r="A43" s="1"/>
      <c r="B43" s="1" t="s">
        <v>1360</v>
      </c>
      <c r="C43" s="1"/>
      <c r="D43" s="271"/>
      <c r="E43" s="271"/>
      <c r="F43" s="271">
        <v>1</v>
      </c>
      <c r="G43" s="1"/>
    </row>
    <row r="44" spans="1:8" x14ac:dyDescent="0.35">
      <c r="A44" s="1"/>
      <c r="B44" s="1" t="s">
        <v>1361</v>
      </c>
      <c r="C44" s="1"/>
      <c r="D44" s="271"/>
      <c r="E44" s="271"/>
      <c r="F44" s="271">
        <v>1</v>
      </c>
      <c r="G44" s="1"/>
    </row>
  </sheetData>
  <mergeCells count="4">
    <mergeCell ref="A5:G5"/>
    <mergeCell ref="A21:G21"/>
    <mergeCell ref="A30:G30"/>
    <mergeCell ref="A36:G36"/>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I19"/>
  <sheetViews>
    <sheetView zoomScale="90" zoomScaleNormal="90" workbookViewId="0">
      <selection activeCell="J9" sqref="J9"/>
    </sheetView>
  </sheetViews>
  <sheetFormatPr baseColWidth="10" defaultColWidth="10.90625" defaultRowHeight="14.5" x14ac:dyDescent="0.35"/>
  <cols>
    <col min="1" max="1" width="19.26953125" bestFit="1" customWidth="1"/>
    <col min="2" max="2" width="42.26953125" customWidth="1"/>
    <col min="3" max="3" width="42.26953125" bestFit="1" customWidth="1"/>
    <col min="4" max="4" width="12.453125" bestFit="1" customWidth="1"/>
    <col min="5" max="6" width="15.81640625" bestFit="1" customWidth="1"/>
    <col min="7" max="7" width="20.1796875" hidden="1" customWidth="1"/>
  </cols>
  <sheetData>
    <row r="2" spans="1:9" x14ac:dyDescent="0.35">
      <c r="A2" s="10" t="s">
        <v>6</v>
      </c>
      <c r="B2" s="1" t="s">
        <v>802</v>
      </c>
      <c r="C2" s="42"/>
    </row>
    <row r="3" spans="1:9" ht="29" x14ac:dyDescent="0.35">
      <c r="A3" s="107" t="s">
        <v>7</v>
      </c>
      <c r="B3" s="122" t="s">
        <v>803</v>
      </c>
      <c r="C3" s="42"/>
    </row>
    <row r="4" spans="1:9" x14ac:dyDescent="0.35">
      <c r="I4" s="42"/>
    </row>
    <row r="5" spans="1:9" x14ac:dyDescent="0.35">
      <c r="A5" s="352" t="s">
        <v>54</v>
      </c>
      <c r="B5" s="352"/>
      <c r="C5" s="352"/>
      <c r="D5" s="352"/>
      <c r="E5" s="352"/>
      <c r="F5" s="352"/>
      <c r="G5" s="352"/>
      <c r="I5" s="42"/>
    </row>
    <row r="6" spans="1:9" x14ac:dyDescent="0.35">
      <c r="A6" s="13" t="s">
        <v>52</v>
      </c>
      <c r="B6" s="13" t="s">
        <v>51</v>
      </c>
      <c r="C6" s="13" t="s">
        <v>106</v>
      </c>
      <c r="D6" s="13" t="s">
        <v>12</v>
      </c>
      <c r="E6" s="13" t="s">
        <v>13</v>
      </c>
      <c r="F6" s="13" t="s">
        <v>15</v>
      </c>
      <c r="G6" s="47" t="s">
        <v>14</v>
      </c>
      <c r="I6" s="297"/>
    </row>
    <row r="7" spans="1:9" x14ac:dyDescent="0.35">
      <c r="A7" s="31" t="s">
        <v>2</v>
      </c>
      <c r="B7" s="31"/>
      <c r="C7" s="31"/>
      <c r="D7" s="31"/>
      <c r="E7" s="31"/>
      <c r="F7" s="31"/>
      <c r="G7" s="31"/>
      <c r="I7" s="297"/>
    </row>
    <row r="8" spans="1:9" ht="43.5" x14ac:dyDescent="0.35">
      <c r="A8" s="1"/>
      <c r="B8" s="135" t="s">
        <v>1127</v>
      </c>
      <c r="C8" s="73" t="s">
        <v>107</v>
      </c>
      <c r="D8" s="14">
        <v>0</v>
      </c>
      <c r="E8" s="14">
        <v>1</v>
      </c>
      <c r="F8" s="14">
        <v>1</v>
      </c>
      <c r="G8" s="14" t="s">
        <v>805</v>
      </c>
      <c r="I8" s="42"/>
    </row>
    <row r="9" spans="1:9" ht="46.5" customHeight="1" x14ac:dyDescent="0.35">
      <c r="A9" s="1"/>
      <c r="B9" s="177" t="s">
        <v>1128</v>
      </c>
      <c r="C9" s="73" t="s">
        <v>107</v>
      </c>
      <c r="D9" s="14">
        <v>0</v>
      </c>
      <c r="E9" s="14">
        <v>1</v>
      </c>
      <c r="F9" s="14">
        <v>1</v>
      </c>
      <c r="G9" s="14" t="s">
        <v>806</v>
      </c>
    </row>
    <row r="10" spans="1:9" ht="43.5" x14ac:dyDescent="0.35">
      <c r="A10" s="1"/>
      <c r="B10" s="135" t="s">
        <v>1129</v>
      </c>
      <c r="C10" s="73" t="s">
        <v>107</v>
      </c>
      <c r="D10" s="14">
        <v>0</v>
      </c>
      <c r="E10" s="14">
        <v>1</v>
      </c>
      <c r="F10" s="14">
        <v>1</v>
      </c>
      <c r="G10" s="14" t="s">
        <v>806</v>
      </c>
    </row>
    <row r="11" spans="1:9" ht="43.5" x14ac:dyDescent="0.35">
      <c r="A11" s="1"/>
      <c r="B11" s="135" t="s">
        <v>1130</v>
      </c>
      <c r="C11" s="73" t="s">
        <v>107</v>
      </c>
      <c r="D11" s="14">
        <v>0</v>
      </c>
      <c r="E11" s="14">
        <v>1</v>
      </c>
      <c r="F11" s="14">
        <v>1</v>
      </c>
      <c r="G11" s="14" t="s">
        <v>807</v>
      </c>
    </row>
    <row r="14" spans="1:9" x14ac:dyDescent="0.35">
      <c r="A14" s="352" t="s">
        <v>117</v>
      </c>
      <c r="B14" s="352"/>
      <c r="C14" s="352"/>
      <c r="D14" s="352"/>
      <c r="E14" s="352"/>
      <c r="F14" s="352"/>
      <c r="G14" s="352"/>
    </row>
    <row r="15" spans="1:9" x14ac:dyDescent="0.35">
      <c r="A15" s="13" t="s">
        <v>52</v>
      </c>
      <c r="B15" s="13" t="s">
        <v>53</v>
      </c>
      <c r="C15" s="13" t="s">
        <v>106</v>
      </c>
      <c r="D15" s="13" t="s">
        <v>12</v>
      </c>
      <c r="E15" s="13" t="s">
        <v>13</v>
      </c>
      <c r="F15" s="13" t="s">
        <v>15</v>
      </c>
      <c r="G15" s="13" t="s">
        <v>14</v>
      </c>
    </row>
    <row r="16" spans="1:9" x14ac:dyDescent="0.35">
      <c r="A16" s="1" t="s">
        <v>133</v>
      </c>
      <c r="B16" s="91"/>
      <c r="C16" s="91"/>
      <c r="D16" s="91"/>
      <c r="E16" s="91"/>
      <c r="F16" s="91"/>
      <c r="G16" s="91"/>
    </row>
    <row r="17" spans="1:7" x14ac:dyDescent="0.35">
      <c r="A17" s="1"/>
      <c r="B17" s="178" t="s">
        <v>808</v>
      </c>
      <c r="C17" s="1"/>
      <c r="D17" s="14">
        <v>0</v>
      </c>
      <c r="E17" s="14">
        <v>1</v>
      </c>
      <c r="F17" s="14">
        <v>1</v>
      </c>
      <c r="G17" s="14"/>
    </row>
    <row r="18" spans="1:7" x14ac:dyDescent="0.35">
      <c r="A18" s="1"/>
      <c r="B18" s="178" t="s">
        <v>809</v>
      </c>
      <c r="C18" s="1"/>
      <c r="D18" s="14">
        <v>0</v>
      </c>
      <c r="E18" s="14">
        <v>1</v>
      </c>
      <c r="F18" s="14">
        <v>1</v>
      </c>
      <c r="G18" s="14"/>
    </row>
    <row r="19" spans="1:7" x14ac:dyDescent="0.35">
      <c r="A19" s="1"/>
      <c r="B19" s="178" t="s">
        <v>810</v>
      </c>
      <c r="C19" s="1"/>
      <c r="D19" s="14">
        <v>0</v>
      </c>
      <c r="E19" s="14">
        <v>1</v>
      </c>
      <c r="F19" s="14">
        <v>1</v>
      </c>
      <c r="G19" s="14"/>
    </row>
  </sheetData>
  <mergeCells count="2">
    <mergeCell ref="A5:G5"/>
    <mergeCell ref="A14:G1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G11"/>
  <sheetViews>
    <sheetView workbookViewId="0">
      <selection activeCell="A5" sqref="A5:G6"/>
    </sheetView>
  </sheetViews>
  <sheetFormatPr baseColWidth="10" defaultColWidth="10.90625" defaultRowHeight="14.5" x14ac:dyDescent="0.35"/>
  <cols>
    <col min="1" max="1" width="19.26953125" bestFit="1" customWidth="1"/>
    <col min="2" max="2" width="63.453125" customWidth="1"/>
    <col min="3" max="3" width="42.26953125" bestFit="1" customWidth="1"/>
    <col min="4" max="4" width="12.453125" bestFit="1" customWidth="1"/>
    <col min="5" max="6" width="15.81640625" bestFit="1" customWidth="1"/>
    <col min="7" max="7" width="26" hidden="1" customWidth="1"/>
  </cols>
  <sheetData>
    <row r="2" spans="1:7" x14ac:dyDescent="0.35">
      <c r="A2" s="10" t="s">
        <v>6</v>
      </c>
      <c r="B2" s="1" t="s">
        <v>207</v>
      </c>
      <c r="C2" s="42"/>
    </row>
    <row r="3" spans="1:7" ht="43.5" x14ac:dyDescent="0.35">
      <c r="A3" s="107" t="s">
        <v>7</v>
      </c>
      <c r="B3" s="58" t="s">
        <v>993</v>
      </c>
      <c r="C3" s="42"/>
    </row>
    <row r="5" spans="1:7" x14ac:dyDescent="0.35">
      <c r="A5" s="352" t="s">
        <v>54</v>
      </c>
      <c r="B5" s="352"/>
      <c r="C5" s="352"/>
      <c r="D5" s="352"/>
      <c r="E5" s="352"/>
      <c r="F5" s="352"/>
      <c r="G5" s="352"/>
    </row>
    <row r="6" spans="1:7" x14ac:dyDescent="0.35">
      <c r="A6" s="13" t="s">
        <v>52</v>
      </c>
      <c r="B6" s="13" t="s">
        <v>53</v>
      </c>
      <c r="C6" s="13" t="s">
        <v>106</v>
      </c>
      <c r="D6" s="13" t="s">
        <v>12</v>
      </c>
      <c r="E6" s="13" t="s">
        <v>13</v>
      </c>
      <c r="F6" s="13" t="s">
        <v>15</v>
      </c>
      <c r="G6" s="13" t="s">
        <v>73</v>
      </c>
    </row>
    <row r="7" spans="1:7" x14ac:dyDescent="0.35">
      <c r="A7" s="9" t="s">
        <v>69</v>
      </c>
      <c r="B7" s="9"/>
      <c r="C7" s="9"/>
      <c r="D7" s="9"/>
      <c r="E7" s="9"/>
      <c r="F7" s="9"/>
      <c r="G7" s="9"/>
    </row>
    <row r="8" spans="1:7" x14ac:dyDescent="0.35">
      <c r="A8" s="1"/>
      <c r="B8" s="237" t="s">
        <v>208</v>
      </c>
      <c r="C8" s="116" t="s">
        <v>913</v>
      </c>
      <c r="D8" s="2">
        <v>0</v>
      </c>
      <c r="E8" s="3">
        <v>1</v>
      </c>
      <c r="F8" s="3">
        <v>1</v>
      </c>
      <c r="G8" s="115">
        <f>6.5/10*100</f>
        <v>65</v>
      </c>
    </row>
    <row r="9" spans="1:7" x14ac:dyDescent="0.35">
      <c r="A9" s="1"/>
      <c r="B9" s="237" t="s">
        <v>209</v>
      </c>
      <c r="C9" s="1" t="s">
        <v>119</v>
      </c>
      <c r="D9" s="2">
        <v>0</v>
      </c>
      <c r="E9" s="3">
        <v>1</v>
      </c>
      <c r="F9" s="3">
        <v>1</v>
      </c>
      <c r="G9" s="115">
        <f>7.7/10*100</f>
        <v>77</v>
      </c>
    </row>
    <row r="10" spans="1:7" x14ac:dyDescent="0.35">
      <c r="A10" s="1"/>
      <c r="B10" s="237" t="s">
        <v>210</v>
      </c>
      <c r="C10" s="1" t="s">
        <v>212</v>
      </c>
      <c r="D10" s="3">
        <v>1</v>
      </c>
      <c r="E10" s="2">
        <v>0</v>
      </c>
      <c r="F10" s="3">
        <v>1</v>
      </c>
      <c r="G10" s="115">
        <f>4/10*100</f>
        <v>40</v>
      </c>
    </row>
    <row r="11" spans="1:7" x14ac:dyDescent="0.35">
      <c r="A11" s="1"/>
      <c r="B11" s="237" t="s">
        <v>211</v>
      </c>
      <c r="C11" s="1" t="s">
        <v>213</v>
      </c>
      <c r="D11" s="3">
        <v>1</v>
      </c>
      <c r="E11" s="2">
        <v>0</v>
      </c>
      <c r="F11" s="3">
        <v>1</v>
      </c>
      <c r="G11" s="115">
        <f>3.5/10*100</f>
        <v>35</v>
      </c>
    </row>
  </sheetData>
  <mergeCells count="1">
    <mergeCell ref="A5:G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G36"/>
  <sheetViews>
    <sheetView topLeftCell="A10" workbookViewId="0">
      <selection activeCell="B22" sqref="B22"/>
    </sheetView>
  </sheetViews>
  <sheetFormatPr baseColWidth="10" defaultColWidth="10.90625" defaultRowHeight="14.5" x14ac:dyDescent="0.35"/>
  <cols>
    <col min="1" max="1" width="19.26953125" bestFit="1" customWidth="1"/>
    <col min="2" max="2" width="56.453125" customWidth="1"/>
    <col min="3" max="3" width="42.26953125" bestFit="1" customWidth="1"/>
    <col min="4" max="4" width="12.453125" bestFit="1" customWidth="1"/>
    <col min="5" max="6" width="15.81640625" bestFit="1" customWidth="1"/>
    <col min="7" max="7" width="26" hidden="1" customWidth="1"/>
  </cols>
  <sheetData>
    <row r="2" spans="1:7" x14ac:dyDescent="0.35">
      <c r="A2" s="10" t="s">
        <v>6</v>
      </c>
      <c r="B2" s="1" t="s">
        <v>214</v>
      </c>
      <c r="C2" s="42"/>
    </row>
    <row r="3" spans="1:7" ht="29" x14ac:dyDescent="0.35">
      <c r="A3" s="107" t="s">
        <v>7</v>
      </c>
      <c r="B3" s="224" t="s">
        <v>215</v>
      </c>
      <c r="C3" s="42"/>
    </row>
    <row r="5" spans="1:7" x14ac:dyDescent="0.35">
      <c r="A5" s="352" t="s">
        <v>54</v>
      </c>
      <c r="B5" s="352"/>
      <c r="C5" s="352"/>
      <c r="D5" s="352"/>
      <c r="E5" s="352"/>
      <c r="F5" s="352"/>
      <c r="G5" s="352"/>
    </row>
    <row r="6" spans="1:7" x14ac:dyDescent="0.35">
      <c r="A6" s="13" t="s">
        <v>52</v>
      </c>
      <c r="B6" s="13" t="s">
        <v>53</v>
      </c>
      <c r="C6" s="13" t="s">
        <v>106</v>
      </c>
      <c r="D6" s="13" t="s">
        <v>12</v>
      </c>
      <c r="E6" s="13" t="s">
        <v>13</v>
      </c>
      <c r="F6" s="13" t="s">
        <v>15</v>
      </c>
      <c r="G6" s="13" t="s">
        <v>73</v>
      </c>
    </row>
    <row r="7" spans="1:7" x14ac:dyDescent="0.35">
      <c r="A7" s="34" t="s">
        <v>20</v>
      </c>
      <c r="B7" s="35"/>
      <c r="C7" s="34"/>
      <c r="D7" s="34"/>
      <c r="E7" s="34"/>
      <c r="F7" s="34"/>
      <c r="G7" s="34"/>
    </row>
    <row r="8" spans="1:7" x14ac:dyDescent="0.35">
      <c r="A8" s="1"/>
      <c r="B8" s="239" t="s">
        <v>216</v>
      </c>
      <c r="C8" s="7" t="s">
        <v>110</v>
      </c>
      <c r="D8" s="4">
        <v>1</v>
      </c>
      <c r="E8" s="4">
        <v>1</v>
      </c>
      <c r="F8" s="4">
        <v>2</v>
      </c>
      <c r="G8" s="109">
        <f>((8.2/20+10.01/20)/2*100)</f>
        <v>45.524999999999991</v>
      </c>
    </row>
    <row r="9" spans="1:7" x14ac:dyDescent="0.35">
      <c r="A9" s="1"/>
      <c r="B9" s="239" t="s">
        <v>217</v>
      </c>
      <c r="C9" s="7" t="s">
        <v>110</v>
      </c>
      <c r="D9" s="4">
        <v>1</v>
      </c>
      <c r="E9" s="4">
        <v>5</v>
      </c>
      <c r="F9" s="4">
        <v>6</v>
      </c>
      <c r="G9" s="109">
        <f>(11.01/20+8.91/20+11.92/20+10.55/20+11.1/20+13.48/20)/6*100</f>
        <v>55.808333333333337</v>
      </c>
    </row>
    <row r="10" spans="1:7" ht="29" x14ac:dyDescent="0.35">
      <c r="A10" s="1"/>
      <c r="B10" s="157" t="s">
        <v>1053</v>
      </c>
      <c r="C10" s="87" t="s">
        <v>110</v>
      </c>
      <c r="D10" s="6">
        <v>2</v>
      </c>
      <c r="E10" s="6">
        <v>4</v>
      </c>
      <c r="F10" s="6">
        <v>6</v>
      </c>
      <c r="G10" s="16">
        <f>(8.18/20+6.9/20+13.83/20+12.3/20+15/20+11.65/20)/6*100</f>
        <v>56.55</v>
      </c>
    </row>
    <row r="11" spans="1:7" x14ac:dyDescent="0.35">
      <c r="A11" s="1"/>
      <c r="B11" s="239" t="s">
        <v>218</v>
      </c>
      <c r="C11" s="7" t="s">
        <v>110</v>
      </c>
      <c r="D11" s="4">
        <v>1</v>
      </c>
      <c r="E11" s="4">
        <v>2</v>
      </c>
      <c r="F11" s="4">
        <v>3</v>
      </c>
      <c r="G11" s="109">
        <f>(7.42/20+10.6/20+12.05/20)/3*100</f>
        <v>50.116666666666667</v>
      </c>
    </row>
    <row r="12" spans="1:7" x14ac:dyDescent="0.35">
      <c r="A12" s="1"/>
      <c r="B12" s="239" t="s">
        <v>219</v>
      </c>
      <c r="C12" s="7" t="s">
        <v>110</v>
      </c>
      <c r="D12" s="4">
        <v>0</v>
      </c>
      <c r="E12" s="4">
        <v>6</v>
      </c>
      <c r="F12" s="4">
        <v>6</v>
      </c>
      <c r="G12" s="109">
        <f>(14.15/20+14.15/20+16.08/20+14.21/20+16.2/20+14.7/20)/6*100</f>
        <v>74.575000000000003</v>
      </c>
    </row>
    <row r="13" spans="1:7" s="269" customFormat="1" x14ac:dyDescent="0.35">
      <c r="A13" s="1"/>
      <c r="B13" s="239" t="s">
        <v>1290</v>
      </c>
      <c r="C13" s="7" t="s">
        <v>110</v>
      </c>
      <c r="D13" s="4">
        <v>0</v>
      </c>
      <c r="E13" s="4">
        <v>1</v>
      </c>
      <c r="F13" s="4">
        <v>1</v>
      </c>
      <c r="G13" s="109" t="s">
        <v>78</v>
      </c>
    </row>
    <row r="14" spans="1:7" s="269" customFormat="1" x14ac:dyDescent="0.35">
      <c r="A14" s="1"/>
      <c r="B14" s="239" t="s">
        <v>1291</v>
      </c>
      <c r="C14" s="7" t="s">
        <v>110</v>
      </c>
      <c r="D14" s="4">
        <v>0</v>
      </c>
      <c r="E14" s="4">
        <v>1</v>
      </c>
      <c r="F14" s="4">
        <v>1</v>
      </c>
      <c r="G14" s="109" t="s">
        <v>16</v>
      </c>
    </row>
    <row r="15" spans="1:7" s="269" customFormat="1" x14ac:dyDescent="0.35">
      <c r="A15" s="1"/>
      <c r="B15" s="239" t="s">
        <v>1292</v>
      </c>
      <c r="C15" s="7" t="s">
        <v>110</v>
      </c>
      <c r="D15" s="4">
        <v>1</v>
      </c>
      <c r="E15" s="4">
        <v>0</v>
      </c>
      <c r="F15" s="4">
        <v>1</v>
      </c>
      <c r="G15" s="109" t="s">
        <v>80</v>
      </c>
    </row>
    <row r="16" spans="1:7" s="269" customFormat="1" x14ac:dyDescent="0.35">
      <c r="A16" s="1"/>
      <c r="B16" s="239" t="s">
        <v>1293</v>
      </c>
      <c r="C16" s="7" t="s">
        <v>110</v>
      </c>
      <c r="D16" s="4">
        <v>1</v>
      </c>
      <c r="E16" s="4">
        <v>0</v>
      </c>
      <c r="F16" s="4">
        <v>1</v>
      </c>
      <c r="G16" s="109" t="s">
        <v>80</v>
      </c>
    </row>
    <row r="17" spans="1:7" s="269" customFormat="1" x14ac:dyDescent="0.35">
      <c r="A17" s="1"/>
      <c r="B17" s="239" t="s">
        <v>1294</v>
      </c>
      <c r="C17" s="7" t="s">
        <v>110</v>
      </c>
      <c r="D17" s="4">
        <v>0</v>
      </c>
      <c r="E17" s="4">
        <v>1</v>
      </c>
      <c r="F17" s="4">
        <v>1</v>
      </c>
      <c r="G17" s="109">
        <v>10</v>
      </c>
    </row>
    <row r="18" spans="1:7" x14ac:dyDescent="0.35">
      <c r="A18" s="31" t="s">
        <v>2</v>
      </c>
      <c r="B18" s="242"/>
      <c r="C18" s="31"/>
      <c r="D18" s="41"/>
      <c r="E18" s="41"/>
      <c r="F18" s="41"/>
      <c r="G18" s="41"/>
    </row>
    <row r="19" spans="1:7" x14ac:dyDescent="0.35">
      <c r="A19" s="1"/>
      <c r="B19" s="237" t="s">
        <v>220</v>
      </c>
      <c r="C19" s="1" t="s">
        <v>107</v>
      </c>
      <c r="D19" s="6">
        <v>0</v>
      </c>
      <c r="E19" s="6">
        <v>1</v>
      </c>
      <c r="F19" s="6">
        <v>1</v>
      </c>
      <c r="G19" s="16" t="s">
        <v>16</v>
      </c>
    </row>
    <row r="20" spans="1:7" x14ac:dyDescent="0.35">
      <c r="A20" s="1"/>
      <c r="B20" s="237" t="s">
        <v>221</v>
      </c>
      <c r="C20" s="1" t="s">
        <v>107</v>
      </c>
      <c r="D20" s="6">
        <v>1</v>
      </c>
      <c r="E20" s="6">
        <v>0</v>
      </c>
      <c r="F20" s="6">
        <v>1</v>
      </c>
      <c r="G20" s="16" t="s">
        <v>80</v>
      </c>
    </row>
    <row r="21" spans="1:7" x14ac:dyDescent="0.35">
      <c r="A21" s="1"/>
      <c r="B21" s="237" t="s">
        <v>222</v>
      </c>
      <c r="C21" s="1" t="s">
        <v>107</v>
      </c>
      <c r="D21" s="6">
        <v>0</v>
      </c>
      <c r="E21" s="6">
        <v>2</v>
      </c>
      <c r="F21" s="6">
        <v>2</v>
      </c>
      <c r="G21" s="109">
        <f>(12.42/20+12.42/20)/2*100</f>
        <v>62.1</v>
      </c>
    </row>
    <row r="22" spans="1:7" ht="29" x14ac:dyDescent="0.35">
      <c r="A22" s="1"/>
      <c r="B22" s="72" t="s">
        <v>830</v>
      </c>
      <c r="C22" s="99" t="s">
        <v>107</v>
      </c>
      <c r="D22" s="14">
        <v>0</v>
      </c>
      <c r="E22" s="14">
        <v>2</v>
      </c>
      <c r="F22" s="14">
        <v>2</v>
      </c>
      <c r="G22" s="109">
        <f>(12.45/20+12.45/20)/2*100</f>
        <v>62.249999999999993</v>
      </c>
    </row>
    <row r="23" spans="1:7" x14ac:dyDescent="0.35">
      <c r="A23" s="1"/>
      <c r="B23" s="237" t="s">
        <v>223</v>
      </c>
      <c r="C23" s="1" t="s">
        <v>107</v>
      </c>
      <c r="D23" s="6">
        <v>0</v>
      </c>
      <c r="E23" s="6">
        <v>2</v>
      </c>
      <c r="F23" s="6">
        <v>2</v>
      </c>
      <c r="G23" s="109">
        <f>(10.5/20+9.9/20)/2*100</f>
        <v>51</v>
      </c>
    </row>
    <row r="24" spans="1:7" x14ac:dyDescent="0.35">
      <c r="A24" s="1"/>
      <c r="B24" s="237" t="s">
        <v>224</v>
      </c>
      <c r="C24" s="1" t="s">
        <v>107</v>
      </c>
      <c r="D24" s="6">
        <v>1</v>
      </c>
      <c r="E24" s="6">
        <v>1</v>
      </c>
      <c r="F24" s="6">
        <v>2</v>
      </c>
      <c r="G24" s="16" t="s">
        <v>153</v>
      </c>
    </row>
    <row r="25" spans="1:7" x14ac:dyDescent="0.35">
      <c r="A25" s="1"/>
      <c r="B25" s="81" t="s">
        <v>1296</v>
      </c>
      <c r="C25" s="7" t="s">
        <v>1297</v>
      </c>
      <c r="D25" s="16">
        <v>0</v>
      </c>
      <c r="E25" s="16">
        <v>1</v>
      </c>
      <c r="F25" s="16">
        <v>1</v>
      </c>
      <c r="G25" s="16" t="s">
        <v>153</v>
      </c>
    </row>
    <row r="26" spans="1:7" x14ac:dyDescent="0.35">
      <c r="A26" s="1"/>
      <c r="B26" s="237" t="s">
        <v>225</v>
      </c>
      <c r="C26" s="1" t="s">
        <v>107</v>
      </c>
      <c r="D26" s="6">
        <v>0</v>
      </c>
      <c r="E26" s="6">
        <v>2</v>
      </c>
      <c r="F26" s="6">
        <v>2</v>
      </c>
      <c r="G26" s="14"/>
    </row>
    <row r="27" spans="1:7" ht="43.5" x14ac:dyDescent="0.35">
      <c r="A27" s="1"/>
      <c r="B27" s="99" t="s">
        <v>226</v>
      </c>
      <c r="C27" s="72" t="s">
        <v>1295</v>
      </c>
      <c r="D27" s="6">
        <v>0</v>
      </c>
      <c r="E27" s="6">
        <v>2</v>
      </c>
      <c r="F27" s="6">
        <v>2</v>
      </c>
      <c r="G27" s="271" t="s">
        <v>78</v>
      </c>
    </row>
    <row r="29" spans="1:7" x14ac:dyDescent="0.35">
      <c r="A29" s="352" t="s">
        <v>915</v>
      </c>
      <c r="B29" s="352"/>
      <c r="C29" s="352"/>
      <c r="D29" s="352"/>
      <c r="E29" s="352"/>
      <c r="F29" s="352"/>
      <c r="G29" s="352"/>
    </row>
    <row r="30" spans="1:7" x14ac:dyDescent="0.35">
      <c r="A30" s="13" t="s">
        <v>52</v>
      </c>
      <c r="B30" s="13" t="s">
        <v>53</v>
      </c>
      <c r="C30" s="13" t="s">
        <v>106</v>
      </c>
      <c r="D30" s="13" t="s">
        <v>12</v>
      </c>
      <c r="E30" s="13" t="s">
        <v>13</v>
      </c>
      <c r="F30" s="13" t="s">
        <v>15</v>
      </c>
      <c r="G30" s="13" t="s">
        <v>73</v>
      </c>
    </row>
    <row r="31" spans="1:7" x14ac:dyDescent="0.35">
      <c r="A31" s="34" t="s">
        <v>20</v>
      </c>
      <c r="B31" s="34"/>
      <c r="C31" s="34"/>
      <c r="D31" s="34"/>
      <c r="E31" s="34"/>
      <c r="F31" s="34"/>
      <c r="G31" s="34"/>
    </row>
    <row r="32" spans="1:7" x14ac:dyDescent="0.35">
      <c r="A32" s="1"/>
      <c r="B32" s="1" t="s">
        <v>831</v>
      </c>
      <c r="C32" s="1"/>
      <c r="D32" s="155">
        <v>1</v>
      </c>
      <c r="E32" s="155">
        <v>0</v>
      </c>
      <c r="F32" s="155">
        <v>1</v>
      </c>
      <c r="G32" s="115">
        <v>0</v>
      </c>
    </row>
    <row r="34" spans="2:2" x14ac:dyDescent="0.35">
      <c r="B34" s="185"/>
    </row>
    <row r="35" spans="2:2" x14ac:dyDescent="0.35">
      <c r="B35" s="51"/>
    </row>
    <row r="36" spans="2:2" x14ac:dyDescent="0.35">
      <c r="B36" s="11"/>
    </row>
  </sheetData>
  <sortState xmlns:xlrd2="http://schemas.microsoft.com/office/spreadsheetml/2017/richdata2" ref="B19:F27">
    <sortCondition ref="B19:B27"/>
  </sortState>
  <mergeCells count="2">
    <mergeCell ref="A5:G5"/>
    <mergeCell ref="A29:G29"/>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G11"/>
  <sheetViews>
    <sheetView workbookViewId="0">
      <selection activeCell="C23" sqref="C23"/>
    </sheetView>
  </sheetViews>
  <sheetFormatPr baseColWidth="10" defaultColWidth="10.90625" defaultRowHeight="14.5" x14ac:dyDescent="0.35"/>
  <cols>
    <col min="1" max="1" width="19.26953125" bestFit="1" customWidth="1"/>
    <col min="2" max="2" width="57.1796875" customWidth="1"/>
    <col min="3" max="3" width="42.26953125" bestFit="1" customWidth="1"/>
    <col min="4" max="4" width="12.453125" bestFit="1" customWidth="1"/>
    <col min="5" max="6" width="15.81640625" bestFit="1" customWidth="1"/>
    <col min="7" max="7" width="26" hidden="1" customWidth="1"/>
  </cols>
  <sheetData>
    <row r="2" spans="1:7" x14ac:dyDescent="0.35">
      <c r="A2" s="10" t="s">
        <v>6</v>
      </c>
      <c r="B2" s="1" t="s">
        <v>231</v>
      </c>
      <c r="C2" s="42"/>
    </row>
    <row r="3" spans="1:7" ht="29" x14ac:dyDescent="0.35">
      <c r="A3" s="107" t="s">
        <v>7</v>
      </c>
      <c r="B3" s="72" t="s">
        <v>1131</v>
      </c>
      <c r="C3" s="42"/>
    </row>
    <row r="5" spans="1:7" x14ac:dyDescent="0.35">
      <c r="A5" s="352" t="s">
        <v>54</v>
      </c>
      <c r="B5" s="352"/>
      <c r="C5" s="352"/>
      <c r="D5" s="352"/>
      <c r="E5" s="352"/>
      <c r="F5" s="352"/>
      <c r="G5" s="352"/>
    </row>
    <row r="6" spans="1:7" x14ac:dyDescent="0.35">
      <c r="A6" s="13" t="s">
        <v>52</v>
      </c>
      <c r="B6" s="13" t="s">
        <v>53</v>
      </c>
      <c r="C6" s="13" t="s">
        <v>106</v>
      </c>
      <c r="D6" s="13" t="s">
        <v>12</v>
      </c>
      <c r="E6" s="13" t="s">
        <v>13</v>
      </c>
      <c r="F6" s="13" t="s">
        <v>15</v>
      </c>
      <c r="G6" s="13" t="s">
        <v>73</v>
      </c>
    </row>
    <row r="7" spans="1:7" x14ac:dyDescent="0.35">
      <c r="A7" s="31" t="s">
        <v>2</v>
      </c>
      <c r="B7" s="31"/>
      <c r="C7" s="31"/>
      <c r="D7" s="31"/>
      <c r="E7" s="31"/>
      <c r="F7" s="31"/>
      <c r="G7" s="31"/>
    </row>
    <row r="8" spans="1:7" x14ac:dyDescent="0.35">
      <c r="A8" s="1"/>
      <c r="B8" s="237" t="s">
        <v>227</v>
      </c>
      <c r="C8" s="1" t="s">
        <v>107</v>
      </c>
      <c r="D8" s="14">
        <v>0</v>
      </c>
      <c r="E8" s="5">
        <v>1</v>
      </c>
      <c r="F8" s="5">
        <v>1</v>
      </c>
      <c r="G8" s="96">
        <f>12/20*110</f>
        <v>66</v>
      </c>
    </row>
    <row r="9" spans="1:7" x14ac:dyDescent="0.35">
      <c r="A9" s="1"/>
      <c r="B9" s="237" t="s">
        <v>228</v>
      </c>
      <c r="C9" s="1" t="s">
        <v>107</v>
      </c>
      <c r="D9" s="14">
        <v>0</v>
      </c>
      <c r="E9" s="5">
        <v>1</v>
      </c>
      <c r="F9" s="5">
        <v>1</v>
      </c>
      <c r="G9" s="96">
        <f>16/20*100</f>
        <v>80</v>
      </c>
    </row>
    <row r="10" spans="1:7" x14ac:dyDescent="0.35">
      <c r="A10" s="1"/>
      <c r="B10" s="237" t="s">
        <v>229</v>
      </c>
      <c r="C10" s="1" t="s">
        <v>107</v>
      </c>
      <c r="D10" s="14">
        <v>0</v>
      </c>
      <c r="E10" s="5">
        <v>1</v>
      </c>
      <c r="F10" s="5">
        <v>1</v>
      </c>
      <c r="G10" s="96">
        <f>14/20*100</f>
        <v>70</v>
      </c>
    </row>
    <row r="11" spans="1:7" x14ac:dyDescent="0.35">
      <c r="A11" s="1"/>
      <c r="B11" s="237" t="s">
        <v>230</v>
      </c>
      <c r="C11" s="1" t="s">
        <v>107</v>
      </c>
      <c r="D11" s="14">
        <v>0</v>
      </c>
      <c r="E11" s="5">
        <v>1</v>
      </c>
      <c r="F11" s="5">
        <v>1</v>
      </c>
      <c r="G11" s="96">
        <f>11/20*100</f>
        <v>55.000000000000007</v>
      </c>
    </row>
  </sheetData>
  <mergeCells count="1">
    <mergeCell ref="A5:G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G29"/>
  <sheetViews>
    <sheetView workbookViewId="0">
      <selection activeCell="C3" sqref="C3"/>
    </sheetView>
  </sheetViews>
  <sheetFormatPr baseColWidth="10" defaultColWidth="10.90625" defaultRowHeight="14.5" x14ac:dyDescent="0.35"/>
  <cols>
    <col min="1" max="1" width="19.26953125" bestFit="1" customWidth="1"/>
    <col min="2" max="2" width="62" customWidth="1"/>
    <col min="3" max="3" width="42.26953125" bestFit="1" customWidth="1"/>
    <col min="4" max="4" width="12.453125" bestFit="1" customWidth="1"/>
    <col min="5" max="6" width="15.81640625" bestFit="1" customWidth="1"/>
    <col min="7" max="7" width="26" hidden="1" customWidth="1"/>
  </cols>
  <sheetData>
    <row r="2" spans="1:7" x14ac:dyDescent="0.35">
      <c r="A2" s="10" t="s">
        <v>6</v>
      </c>
      <c r="B2" s="1" t="s">
        <v>232</v>
      </c>
      <c r="C2" s="42"/>
    </row>
    <row r="3" spans="1:7" x14ac:dyDescent="0.35">
      <c r="A3" s="10" t="s">
        <v>7</v>
      </c>
      <c r="B3" s="1" t="s">
        <v>233</v>
      </c>
      <c r="C3" s="42"/>
    </row>
    <row r="5" spans="1:7" x14ac:dyDescent="0.35">
      <c r="A5" s="352" t="s">
        <v>54</v>
      </c>
      <c r="B5" s="352"/>
      <c r="C5" s="352"/>
      <c r="D5" s="352"/>
      <c r="E5" s="352"/>
      <c r="F5" s="352"/>
      <c r="G5" s="352"/>
    </row>
    <row r="6" spans="1:7" x14ac:dyDescent="0.35">
      <c r="A6" s="13" t="s">
        <v>52</v>
      </c>
      <c r="B6" s="13" t="s">
        <v>53</v>
      </c>
      <c r="C6" s="13" t="s">
        <v>106</v>
      </c>
      <c r="D6" s="13" t="s">
        <v>12</v>
      </c>
      <c r="E6" s="13" t="s">
        <v>13</v>
      </c>
      <c r="F6" s="13" t="s">
        <v>15</v>
      </c>
      <c r="G6" s="13" t="s">
        <v>73</v>
      </c>
    </row>
    <row r="7" spans="1:7" s="171" customFormat="1" x14ac:dyDescent="0.35">
      <c r="A7" s="64" t="s">
        <v>69</v>
      </c>
      <c r="B7" s="187"/>
      <c r="C7" s="187"/>
      <c r="D7" s="187"/>
      <c r="E7" s="187"/>
      <c r="F7" s="187"/>
      <c r="G7" s="187"/>
    </row>
    <row r="8" spans="1:7" s="171" customFormat="1" ht="43.5" x14ac:dyDescent="0.35">
      <c r="A8" s="186"/>
      <c r="B8" s="257" t="s">
        <v>1132</v>
      </c>
      <c r="C8" s="175" t="s">
        <v>119</v>
      </c>
      <c r="D8" s="176">
        <v>0</v>
      </c>
      <c r="E8" s="176">
        <v>1</v>
      </c>
      <c r="F8" s="176">
        <v>1</v>
      </c>
      <c r="G8" s="186"/>
    </row>
    <row r="9" spans="1:7" s="171" customFormat="1" ht="43.5" x14ac:dyDescent="0.35">
      <c r="A9" s="186"/>
      <c r="B9" s="257" t="s">
        <v>1133</v>
      </c>
      <c r="C9" s="175" t="s">
        <v>119</v>
      </c>
      <c r="D9" s="176">
        <v>0</v>
      </c>
      <c r="E9" s="176">
        <v>1</v>
      </c>
      <c r="F9" s="176">
        <v>1</v>
      </c>
      <c r="G9" s="186"/>
    </row>
    <row r="10" spans="1:7" s="171" customFormat="1" ht="29" x14ac:dyDescent="0.35">
      <c r="A10" s="186"/>
      <c r="B10" s="257" t="s">
        <v>1134</v>
      </c>
      <c r="C10" s="175" t="s">
        <v>119</v>
      </c>
      <c r="D10" s="176">
        <v>0</v>
      </c>
      <c r="E10" s="176">
        <v>1</v>
      </c>
      <c r="F10" s="176">
        <v>1</v>
      </c>
      <c r="G10" s="186"/>
    </row>
    <row r="11" spans="1:7" s="171" customFormat="1" ht="29" x14ac:dyDescent="0.35">
      <c r="A11" s="186"/>
      <c r="B11" s="257" t="s">
        <v>1135</v>
      </c>
      <c r="C11" s="175" t="s">
        <v>119</v>
      </c>
      <c r="D11" s="176">
        <v>1</v>
      </c>
      <c r="E11" s="176">
        <v>0</v>
      </c>
      <c r="F11" s="176">
        <v>1</v>
      </c>
      <c r="G11" s="186"/>
    </row>
    <row r="12" spans="1:7" x14ac:dyDescent="0.35">
      <c r="A12" s="28" t="s">
        <v>1</v>
      </c>
      <c r="B12" s="248"/>
      <c r="C12" s="28"/>
      <c r="D12" s="28"/>
      <c r="E12" s="28"/>
      <c r="F12" s="28"/>
      <c r="G12" s="28"/>
    </row>
    <row r="13" spans="1:7" x14ac:dyDescent="0.35">
      <c r="A13" s="1"/>
      <c r="B13" s="237" t="s">
        <v>234</v>
      </c>
      <c r="C13" s="7" t="s">
        <v>108</v>
      </c>
      <c r="D13" s="6">
        <v>0</v>
      </c>
      <c r="E13" s="6">
        <v>2</v>
      </c>
      <c r="F13" s="6">
        <v>2</v>
      </c>
      <c r="G13" s="114">
        <f>(2*10/20)/2*100</f>
        <v>50</v>
      </c>
    </row>
    <row r="14" spans="1:7" x14ac:dyDescent="0.35">
      <c r="A14" s="1"/>
      <c r="B14" s="237" t="s">
        <v>235</v>
      </c>
      <c r="C14" s="7" t="s">
        <v>108</v>
      </c>
      <c r="D14" s="6">
        <v>0</v>
      </c>
      <c r="E14" s="6">
        <v>2</v>
      </c>
      <c r="F14" s="6">
        <v>2</v>
      </c>
      <c r="G14" s="114">
        <f>(2*13/20)/2*100</f>
        <v>65</v>
      </c>
    </row>
    <row r="15" spans="1:7" x14ac:dyDescent="0.35">
      <c r="A15" s="1"/>
      <c r="B15" s="237" t="s">
        <v>236</v>
      </c>
      <c r="C15" s="7" t="s">
        <v>108</v>
      </c>
      <c r="D15" s="6">
        <v>0</v>
      </c>
      <c r="E15" s="6">
        <v>2</v>
      </c>
      <c r="F15" s="6">
        <v>2</v>
      </c>
      <c r="G15" s="114">
        <f>(2*10/20)/2*100</f>
        <v>50</v>
      </c>
    </row>
    <row r="16" spans="1:7" x14ac:dyDescent="0.35">
      <c r="A16" s="1"/>
      <c r="B16" s="237" t="s">
        <v>237</v>
      </c>
      <c r="C16" s="7" t="s">
        <v>108</v>
      </c>
      <c r="D16" s="6">
        <v>1</v>
      </c>
      <c r="E16" s="6">
        <v>0</v>
      </c>
      <c r="F16" s="6">
        <v>1</v>
      </c>
      <c r="G16" s="8" t="s">
        <v>80</v>
      </c>
    </row>
    <row r="17" spans="1:7" x14ac:dyDescent="0.35">
      <c r="A17" s="1"/>
      <c r="B17" s="237" t="s">
        <v>228</v>
      </c>
      <c r="C17" s="7" t="s">
        <v>108</v>
      </c>
      <c r="D17" s="6">
        <v>0</v>
      </c>
      <c r="E17" s="6">
        <v>2</v>
      </c>
      <c r="F17" s="6">
        <v>2</v>
      </c>
      <c r="G17" s="8" t="s">
        <v>74</v>
      </c>
    </row>
    <row r="18" spans="1:7" x14ac:dyDescent="0.35">
      <c r="A18" s="1"/>
      <c r="B18" s="237" t="s">
        <v>238</v>
      </c>
      <c r="C18" s="7" t="s">
        <v>108</v>
      </c>
      <c r="D18" s="6">
        <v>0</v>
      </c>
      <c r="E18" s="6">
        <v>2</v>
      </c>
      <c r="F18" s="6">
        <v>2</v>
      </c>
      <c r="G18" s="8" t="s">
        <v>246</v>
      </c>
    </row>
    <row r="19" spans="1:7" x14ac:dyDescent="0.35">
      <c r="A19" s="1"/>
      <c r="B19" s="237" t="s">
        <v>239</v>
      </c>
      <c r="C19" s="7" t="s">
        <v>108</v>
      </c>
      <c r="D19" s="6">
        <v>0</v>
      </c>
      <c r="E19" s="6">
        <v>3</v>
      </c>
      <c r="F19" s="6">
        <v>3</v>
      </c>
      <c r="G19" s="8" t="s">
        <v>16</v>
      </c>
    </row>
    <row r="20" spans="1:7" x14ac:dyDescent="0.35">
      <c r="A20" s="1"/>
      <c r="B20" s="237" t="s">
        <v>240</v>
      </c>
      <c r="C20" s="7" t="s">
        <v>108</v>
      </c>
      <c r="D20" s="6">
        <v>0</v>
      </c>
      <c r="E20" s="6">
        <v>2</v>
      </c>
      <c r="F20" s="6">
        <v>2</v>
      </c>
      <c r="G20" s="8" t="s">
        <v>74</v>
      </c>
    </row>
    <row r="21" spans="1:7" x14ac:dyDescent="0.35">
      <c r="A21" s="1"/>
      <c r="B21" s="237" t="s">
        <v>241</v>
      </c>
      <c r="C21" s="7" t="s">
        <v>108</v>
      </c>
      <c r="D21" s="6">
        <v>0</v>
      </c>
      <c r="E21" s="6">
        <v>1</v>
      </c>
      <c r="F21" s="6">
        <v>1</v>
      </c>
      <c r="G21" s="8" t="s">
        <v>78</v>
      </c>
    </row>
    <row r="22" spans="1:7" x14ac:dyDescent="0.35">
      <c r="A22" s="1"/>
      <c r="B22" s="237" t="s">
        <v>242</v>
      </c>
      <c r="C22" s="7" t="s">
        <v>108</v>
      </c>
      <c r="D22" s="6">
        <v>0</v>
      </c>
      <c r="E22" s="6">
        <v>1</v>
      </c>
      <c r="F22" s="6">
        <v>1</v>
      </c>
      <c r="G22" s="8" t="s">
        <v>74</v>
      </c>
    </row>
    <row r="23" spans="1:7" x14ac:dyDescent="0.35">
      <c r="A23" s="1"/>
      <c r="B23" s="237" t="s">
        <v>243</v>
      </c>
      <c r="C23" s="7" t="s">
        <v>108</v>
      </c>
      <c r="D23" s="6">
        <v>0</v>
      </c>
      <c r="E23" s="6">
        <v>1</v>
      </c>
      <c r="F23" s="6">
        <v>1</v>
      </c>
      <c r="G23" s="8" t="s">
        <v>16</v>
      </c>
    </row>
    <row r="24" spans="1:7" x14ac:dyDescent="0.35">
      <c r="A24" s="1"/>
      <c r="B24" s="237" t="s">
        <v>244</v>
      </c>
      <c r="C24" s="7" t="s">
        <v>108</v>
      </c>
      <c r="D24" s="6">
        <v>0</v>
      </c>
      <c r="E24" s="6">
        <v>2</v>
      </c>
      <c r="F24" s="6">
        <v>2</v>
      </c>
      <c r="G24" s="114">
        <f>(2*13/20)/2*100</f>
        <v>65</v>
      </c>
    </row>
    <row r="25" spans="1:7" x14ac:dyDescent="0.35">
      <c r="A25" s="117" t="s">
        <v>70</v>
      </c>
      <c r="B25" s="258"/>
      <c r="C25" s="117"/>
      <c r="D25" s="118"/>
      <c r="E25" s="118"/>
      <c r="F25" s="118"/>
      <c r="G25" s="117"/>
    </row>
    <row r="26" spans="1:7" x14ac:dyDescent="0.35">
      <c r="A26" s="1"/>
      <c r="B26" s="237" t="s">
        <v>227</v>
      </c>
      <c r="C26" s="1" t="s">
        <v>245</v>
      </c>
      <c r="D26" s="2">
        <v>0</v>
      </c>
      <c r="E26" s="3">
        <v>1</v>
      </c>
      <c r="F26" s="3">
        <v>1</v>
      </c>
      <c r="G26" s="115">
        <f>(14/20)*100</f>
        <v>70</v>
      </c>
    </row>
    <row r="27" spans="1:7" x14ac:dyDescent="0.35">
      <c r="A27" s="1"/>
      <c r="B27" s="237" t="s">
        <v>242</v>
      </c>
      <c r="C27" s="1" t="s">
        <v>245</v>
      </c>
      <c r="D27" s="2">
        <v>0</v>
      </c>
      <c r="E27" s="3">
        <v>1</v>
      </c>
      <c r="F27" s="3">
        <v>1</v>
      </c>
      <c r="G27" s="115">
        <f>13/20*100</f>
        <v>65</v>
      </c>
    </row>
    <row r="28" spans="1:7" x14ac:dyDescent="0.35">
      <c r="A28" s="1"/>
      <c r="B28" s="237" t="s">
        <v>229</v>
      </c>
      <c r="C28" s="1" t="s">
        <v>245</v>
      </c>
      <c r="D28" s="2">
        <v>0</v>
      </c>
      <c r="E28" s="3">
        <v>1</v>
      </c>
      <c r="F28" s="3">
        <v>1</v>
      </c>
      <c r="G28" s="115">
        <f>14/20*100</f>
        <v>70</v>
      </c>
    </row>
    <row r="29" spans="1:7" x14ac:dyDescent="0.35">
      <c r="A29" s="1"/>
      <c r="B29" s="237" t="s">
        <v>230</v>
      </c>
      <c r="C29" s="1" t="s">
        <v>245</v>
      </c>
      <c r="D29" s="2">
        <v>0</v>
      </c>
      <c r="E29" s="3">
        <v>1</v>
      </c>
      <c r="F29" s="3">
        <v>1</v>
      </c>
      <c r="G29" s="115">
        <f>12/20*100</f>
        <v>60</v>
      </c>
    </row>
  </sheetData>
  <mergeCells count="1">
    <mergeCell ref="A5:G5"/>
  </mergeCells>
  <pageMargins left="0.7" right="0.7" top="0.75" bottom="0.75" header="0.3" footer="0.3"/>
  <pageSetup orientation="portrait" r:id="rId1"/>
  <ignoredErrors>
    <ignoredError sqref="G14"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F103"/>
  <sheetViews>
    <sheetView topLeftCell="A8" zoomScale="120" zoomScaleNormal="120" workbookViewId="0">
      <selection activeCell="D21" sqref="D21"/>
    </sheetView>
  </sheetViews>
  <sheetFormatPr baseColWidth="10" defaultColWidth="10.90625" defaultRowHeight="14.5" x14ac:dyDescent="0.35"/>
  <cols>
    <col min="1" max="1" width="41.26953125" customWidth="1"/>
    <col min="2" max="2" width="37.453125" customWidth="1"/>
    <col min="3" max="3" width="23.81640625" customWidth="1"/>
    <col min="4" max="4" width="27.26953125" style="85" customWidth="1"/>
  </cols>
  <sheetData>
    <row r="1" spans="1:4" x14ac:dyDescent="0.35">
      <c r="A1" s="348"/>
      <c r="B1" s="348"/>
    </row>
    <row r="2" spans="1:4" x14ac:dyDescent="0.35">
      <c r="A2" s="352" t="s">
        <v>738</v>
      </c>
      <c r="B2" s="352"/>
      <c r="C2" s="196" t="s">
        <v>59</v>
      </c>
      <c r="D2" s="222" t="s">
        <v>921</v>
      </c>
    </row>
    <row r="3" spans="1:4" x14ac:dyDescent="0.35">
      <c r="A3" s="349"/>
      <c r="B3" s="349"/>
      <c r="C3" s="85"/>
    </row>
    <row r="4" spans="1:4" ht="30" customHeight="1" x14ac:dyDescent="0.35">
      <c r="A4" s="353" t="s">
        <v>1372</v>
      </c>
      <c r="B4" s="353"/>
      <c r="C4" s="14" t="s">
        <v>739</v>
      </c>
      <c r="D4" s="14" t="s">
        <v>690</v>
      </c>
    </row>
    <row r="5" spans="1:4" ht="30" customHeight="1" x14ac:dyDescent="0.35">
      <c r="A5" s="345" t="s">
        <v>988</v>
      </c>
      <c r="B5" s="345"/>
      <c r="C5" s="14" t="s">
        <v>514</v>
      </c>
      <c r="D5" s="14" t="s">
        <v>19</v>
      </c>
    </row>
    <row r="6" spans="1:4" ht="30" customHeight="1" x14ac:dyDescent="0.35">
      <c r="A6" s="345" t="s">
        <v>1373</v>
      </c>
      <c r="B6" s="345"/>
      <c r="C6" s="14" t="s">
        <v>740</v>
      </c>
      <c r="D6" s="14" t="s">
        <v>726</v>
      </c>
    </row>
    <row r="7" spans="1:4" x14ac:dyDescent="0.35">
      <c r="A7" s="350" t="s">
        <v>1374</v>
      </c>
      <c r="B7" s="350"/>
      <c r="C7" s="14" t="s">
        <v>515</v>
      </c>
      <c r="D7" s="14" t="s">
        <v>82</v>
      </c>
    </row>
    <row r="8" spans="1:4" ht="45" customHeight="1" x14ac:dyDescent="0.35">
      <c r="A8" s="345" t="s">
        <v>990</v>
      </c>
      <c r="B8" s="345"/>
      <c r="C8" s="14" t="s">
        <v>741</v>
      </c>
      <c r="D8" s="94" t="s">
        <v>976</v>
      </c>
    </row>
    <row r="9" spans="1:4" ht="30" customHeight="1" x14ac:dyDescent="0.35">
      <c r="A9" s="345" t="s">
        <v>1378</v>
      </c>
      <c r="B9" s="345"/>
      <c r="C9" s="14" t="s">
        <v>516</v>
      </c>
      <c r="D9" s="14" t="s">
        <v>113</v>
      </c>
    </row>
    <row r="10" spans="1:4" ht="15.75" customHeight="1" x14ac:dyDescent="0.35">
      <c r="A10" s="346" t="s">
        <v>1377</v>
      </c>
      <c r="B10" s="347"/>
      <c r="C10" s="14" t="s">
        <v>800</v>
      </c>
      <c r="D10" s="14" t="s">
        <v>797</v>
      </c>
    </row>
    <row r="11" spans="1:4" ht="30" customHeight="1" x14ac:dyDescent="0.35">
      <c r="A11" s="345" t="s">
        <v>1376</v>
      </c>
      <c r="B11" s="345"/>
      <c r="C11" s="14" t="s">
        <v>517</v>
      </c>
      <c r="D11" s="14" t="s">
        <v>141</v>
      </c>
    </row>
    <row r="12" spans="1:4" ht="30" customHeight="1" x14ac:dyDescent="0.35">
      <c r="A12" s="345" t="s">
        <v>1375</v>
      </c>
      <c r="B12" s="345"/>
      <c r="C12" s="14" t="s">
        <v>518</v>
      </c>
      <c r="D12" s="14" t="s">
        <v>191</v>
      </c>
    </row>
    <row r="13" spans="1:4" s="206" customFormat="1" ht="15" customHeight="1" x14ac:dyDescent="0.35">
      <c r="A13" s="346" t="s">
        <v>937</v>
      </c>
      <c r="B13" s="347"/>
      <c r="C13" s="14" t="s">
        <v>936</v>
      </c>
      <c r="D13" s="14" t="s">
        <v>940</v>
      </c>
    </row>
    <row r="14" spans="1:4" ht="12.65" customHeight="1" x14ac:dyDescent="0.35">
      <c r="A14" s="351" t="s">
        <v>783</v>
      </c>
      <c r="B14" s="351"/>
      <c r="C14" s="14" t="s">
        <v>742</v>
      </c>
      <c r="D14" s="94" t="s">
        <v>977</v>
      </c>
    </row>
    <row r="15" spans="1:4" x14ac:dyDescent="0.35">
      <c r="A15" s="345" t="s">
        <v>199</v>
      </c>
      <c r="B15" s="345"/>
      <c r="C15" s="14" t="s">
        <v>743</v>
      </c>
      <c r="D15" s="14" t="s">
        <v>198</v>
      </c>
    </row>
    <row r="16" spans="1:4" x14ac:dyDescent="0.35">
      <c r="A16" s="346" t="s">
        <v>803</v>
      </c>
      <c r="B16" s="347"/>
      <c r="C16" s="14" t="s">
        <v>804</v>
      </c>
      <c r="D16" s="14" t="s">
        <v>802</v>
      </c>
    </row>
    <row r="17" spans="1:6" ht="46.5" customHeight="1" x14ac:dyDescent="0.35">
      <c r="A17" s="345" t="s">
        <v>993</v>
      </c>
      <c r="B17" s="345"/>
      <c r="C17" s="14" t="s">
        <v>744</v>
      </c>
      <c r="D17" s="14" t="s">
        <v>207</v>
      </c>
    </row>
    <row r="18" spans="1:6" x14ac:dyDescent="0.35">
      <c r="A18" s="345" t="s">
        <v>1379</v>
      </c>
      <c r="B18" s="345"/>
      <c r="C18" s="14" t="s">
        <v>745</v>
      </c>
      <c r="D18" s="14" t="s">
        <v>214</v>
      </c>
    </row>
    <row r="19" spans="1:6" x14ac:dyDescent="0.35">
      <c r="A19" s="345" t="s">
        <v>1380</v>
      </c>
      <c r="B19" s="345"/>
      <c r="C19" s="14" t="s">
        <v>746</v>
      </c>
      <c r="D19" s="14" t="s">
        <v>231</v>
      </c>
    </row>
    <row r="20" spans="1:6" x14ac:dyDescent="0.35">
      <c r="A20" s="345" t="s">
        <v>1381</v>
      </c>
      <c r="B20" s="345"/>
      <c r="C20" s="14" t="s">
        <v>747</v>
      </c>
      <c r="D20" s="14" t="s">
        <v>232</v>
      </c>
    </row>
    <row r="21" spans="1:6" ht="30" customHeight="1" x14ac:dyDescent="0.35">
      <c r="A21" s="345" t="s">
        <v>994</v>
      </c>
      <c r="B21" s="345"/>
      <c r="C21" s="14" t="s">
        <v>748</v>
      </c>
      <c r="D21" s="14" t="s">
        <v>622</v>
      </c>
    </row>
    <row r="22" spans="1:6" ht="15" customHeight="1" x14ac:dyDescent="0.35">
      <c r="A22" s="346" t="s">
        <v>1382</v>
      </c>
      <c r="B22" s="347"/>
      <c r="C22" s="14" t="s">
        <v>799</v>
      </c>
      <c r="D22" s="14" t="s">
        <v>787</v>
      </c>
    </row>
    <row r="23" spans="1:6" s="171" customFormat="1" ht="45" customHeight="1" x14ac:dyDescent="0.35">
      <c r="A23" s="346" t="s">
        <v>1383</v>
      </c>
      <c r="B23" s="347"/>
      <c r="C23" s="14" t="s">
        <v>843</v>
      </c>
      <c r="D23" s="14" t="s">
        <v>842</v>
      </c>
    </row>
    <row r="24" spans="1:6" x14ac:dyDescent="0.35">
      <c r="A24" s="345" t="s">
        <v>1384</v>
      </c>
      <c r="B24" s="345"/>
      <c r="C24" s="14" t="s">
        <v>749</v>
      </c>
      <c r="D24" s="14" t="s">
        <v>635</v>
      </c>
    </row>
    <row r="25" spans="1:6" x14ac:dyDescent="0.35">
      <c r="A25" s="345" t="s">
        <v>1385</v>
      </c>
      <c r="B25" s="345"/>
      <c r="C25" s="14" t="s">
        <v>750</v>
      </c>
      <c r="D25" s="14" t="s">
        <v>55</v>
      </c>
    </row>
    <row r="26" spans="1:6" x14ac:dyDescent="0.35">
      <c r="A26" s="345" t="s">
        <v>1386</v>
      </c>
      <c r="B26" s="345"/>
      <c r="C26" s="14" t="s">
        <v>751</v>
      </c>
      <c r="D26" s="14" t="s">
        <v>631</v>
      </c>
    </row>
    <row r="27" spans="1:6" x14ac:dyDescent="0.35">
      <c r="A27" s="345" t="s">
        <v>1387</v>
      </c>
      <c r="B27" s="345"/>
      <c r="C27" s="14" t="s">
        <v>752</v>
      </c>
      <c r="D27" s="14" t="s">
        <v>912</v>
      </c>
    </row>
    <row r="28" spans="1:6" x14ac:dyDescent="0.35">
      <c r="A28" s="345" t="s">
        <v>1388</v>
      </c>
      <c r="B28" s="345"/>
      <c r="C28" s="14" t="s">
        <v>753</v>
      </c>
      <c r="D28" s="14" t="s">
        <v>628</v>
      </c>
    </row>
    <row r="29" spans="1:6" ht="44.25" customHeight="1" x14ac:dyDescent="0.35">
      <c r="A29" s="345" t="s">
        <v>996</v>
      </c>
      <c r="B29" s="345"/>
      <c r="C29" s="14" t="s">
        <v>754</v>
      </c>
      <c r="D29" s="14" t="s">
        <v>637</v>
      </c>
    </row>
    <row r="30" spans="1:6" ht="29.25" customHeight="1" x14ac:dyDescent="0.35">
      <c r="A30" s="345" t="s">
        <v>1389</v>
      </c>
      <c r="B30" s="345"/>
      <c r="C30" s="14" t="s">
        <v>755</v>
      </c>
      <c r="D30" s="14" t="s">
        <v>639</v>
      </c>
    </row>
    <row r="31" spans="1:6" ht="30" customHeight="1" x14ac:dyDescent="0.35">
      <c r="A31" s="345" t="s">
        <v>1390</v>
      </c>
      <c r="B31" s="345"/>
      <c r="C31" s="14" t="s">
        <v>757</v>
      </c>
      <c r="D31" s="94" t="s">
        <v>169</v>
      </c>
      <c r="E31" s="204"/>
      <c r="F31" s="75"/>
    </row>
    <row r="32" spans="1:6" ht="30.75" customHeight="1" x14ac:dyDescent="0.35">
      <c r="A32" s="354" t="s">
        <v>1391</v>
      </c>
      <c r="B32" s="355"/>
      <c r="C32" s="14" t="s">
        <v>756</v>
      </c>
      <c r="D32" s="14" t="s">
        <v>642</v>
      </c>
    </row>
    <row r="33" spans="1:4" s="325" customFormat="1" ht="46.75" customHeight="1" x14ac:dyDescent="0.35">
      <c r="A33" s="346" t="s">
        <v>1518</v>
      </c>
      <c r="B33" s="347"/>
      <c r="C33" s="14" t="s">
        <v>1516</v>
      </c>
      <c r="D33" s="14" t="s">
        <v>1517</v>
      </c>
    </row>
    <row r="34" spans="1:4" ht="29.25" customHeight="1" x14ac:dyDescent="0.35">
      <c r="A34" s="345" t="s">
        <v>1000</v>
      </c>
      <c r="B34" s="345"/>
      <c r="C34" s="14" t="s">
        <v>758</v>
      </c>
      <c r="D34" s="14" t="s">
        <v>651</v>
      </c>
    </row>
    <row r="35" spans="1:4" s="325" customFormat="1" ht="45" customHeight="1" x14ac:dyDescent="0.35">
      <c r="A35" s="346" t="s">
        <v>1435</v>
      </c>
      <c r="B35" s="347"/>
      <c r="C35" s="14" t="s">
        <v>1513</v>
      </c>
      <c r="D35" s="14" t="s">
        <v>1512</v>
      </c>
    </row>
    <row r="36" spans="1:4" s="325" customFormat="1" ht="16.5" customHeight="1" x14ac:dyDescent="0.35">
      <c r="A36" s="351" t="s">
        <v>978</v>
      </c>
      <c r="B36" s="351"/>
      <c r="C36" s="14" t="s">
        <v>760</v>
      </c>
      <c r="D36" s="14" t="s">
        <v>818</v>
      </c>
    </row>
    <row r="37" spans="1:4" x14ac:dyDescent="0.35">
      <c r="A37" s="345" t="s">
        <v>979</v>
      </c>
      <c r="B37" s="345"/>
      <c r="C37" s="14" t="s">
        <v>759</v>
      </c>
      <c r="D37" s="14" t="s">
        <v>834</v>
      </c>
    </row>
    <row r="38" spans="1:4" ht="45" customHeight="1" x14ac:dyDescent="0.35">
      <c r="A38" s="345" t="s">
        <v>1001</v>
      </c>
      <c r="B38" s="345"/>
      <c r="C38" s="14" t="s">
        <v>761</v>
      </c>
      <c r="D38" s="14" t="s">
        <v>653</v>
      </c>
    </row>
    <row r="39" spans="1:4" ht="30" customHeight="1" x14ac:dyDescent="0.35">
      <c r="A39" s="345" t="s">
        <v>1002</v>
      </c>
      <c r="B39" s="345"/>
      <c r="C39" s="14" t="s">
        <v>762</v>
      </c>
      <c r="D39" s="14" t="s">
        <v>656</v>
      </c>
    </row>
    <row r="40" spans="1:4" ht="29.25" customHeight="1" x14ac:dyDescent="0.35">
      <c r="A40" s="345" t="s">
        <v>1392</v>
      </c>
      <c r="B40" s="345"/>
      <c r="C40" s="14" t="s">
        <v>763</v>
      </c>
      <c r="D40" s="14" t="s">
        <v>657</v>
      </c>
    </row>
    <row r="41" spans="1:4" ht="28.5" customHeight="1" x14ac:dyDescent="0.35">
      <c r="A41" s="345" t="s">
        <v>1004</v>
      </c>
      <c r="B41" s="345"/>
      <c r="C41" s="14" t="s">
        <v>764</v>
      </c>
      <c r="D41" s="14" t="s">
        <v>665</v>
      </c>
    </row>
    <row r="42" spans="1:4" ht="30.75" customHeight="1" x14ac:dyDescent="0.35">
      <c r="A42" s="345" t="s">
        <v>1005</v>
      </c>
      <c r="B42" s="345"/>
      <c r="C42" s="14" t="s">
        <v>909</v>
      </c>
      <c r="D42" s="14" t="s">
        <v>671</v>
      </c>
    </row>
    <row r="43" spans="1:4" ht="45.75" customHeight="1" x14ac:dyDescent="0.35">
      <c r="A43" s="345" t="s">
        <v>1393</v>
      </c>
      <c r="B43" s="345"/>
      <c r="C43" s="14" t="s">
        <v>765</v>
      </c>
      <c r="D43" s="14" t="s">
        <v>661</v>
      </c>
    </row>
    <row r="44" spans="1:4" ht="45" customHeight="1" x14ac:dyDescent="0.35">
      <c r="A44" s="345" t="s">
        <v>1394</v>
      </c>
      <c r="B44" s="345"/>
      <c r="C44" s="14" t="s">
        <v>766</v>
      </c>
      <c r="D44" s="14" t="s">
        <v>684</v>
      </c>
    </row>
    <row r="45" spans="1:4" ht="30.75" customHeight="1" x14ac:dyDescent="0.35">
      <c r="A45" s="345" t="s">
        <v>1395</v>
      </c>
      <c r="B45" s="345"/>
      <c r="C45" s="14" t="s">
        <v>767</v>
      </c>
      <c r="D45" s="14" t="s">
        <v>734</v>
      </c>
    </row>
    <row r="46" spans="1:4" ht="60" customHeight="1" x14ac:dyDescent="0.35">
      <c r="A46" s="345" t="s">
        <v>1008</v>
      </c>
      <c r="B46" s="345"/>
      <c r="C46" s="14" t="s">
        <v>768</v>
      </c>
      <c r="D46" s="14" t="s">
        <v>652</v>
      </c>
    </row>
    <row r="47" spans="1:4" ht="30" customHeight="1" x14ac:dyDescent="0.35">
      <c r="A47" s="345" t="s">
        <v>1396</v>
      </c>
      <c r="B47" s="345"/>
      <c r="C47" s="14" t="s">
        <v>769</v>
      </c>
      <c r="D47" s="14" t="s">
        <v>725</v>
      </c>
    </row>
    <row r="48" spans="1:4" ht="30.75" customHeight="1" x14ac:dyDescent="0.35">
      <c r="A48" s="345" t="s">
        <v>1397</v>
      </c>
      <c r="B48" s="345"/>
      <c r="C48" s="14" t="s">
        <v>770</v>
      </c>
      <c r="D48" s="14" t="s">
        <v>673</v>
      </c>
    </row>
    <row r="49" spans="1:4" ht="45.75" customHeight="1" x14ac:dyDescent="0.35">
      <c r="A49" s="345" t="s">
        <v>1010</v>
      </c>
      <c r="B49" s="345"/>
      <c r="C49" s="14" t="s">
        <v>771</v>
      </c>
      <c r="D49" s="14" t="s">
        <v>680</v>
      </c>
    </row>
    <row r="50" spans="1:4" ht="30" customHeight="1" x14ac:dyDescent="0.35">
      <c r="A50" s="345" t="s">
        <v>1011</v>
      </c>
      <c r="B50" s="345"/>
      <c r="C50" s="14" t="s">
        <v>772</v>
      </c>
      <c r="D50" s="14" t="s">
        <v>735</v>
      </c>
    </row>
    <row r="51" spans="1:4" ht="30.75" customHeight="1" x14ac:dyDescent="0.35">
      <c r="A51" s="345" t="s">
        <v>1012</v>
      </c>
      <c r="B51" s="345"/>
      <c r="C51" s="14" t="s">
        <v>773</v>
      </c>
      <c r="D51" s="14" t="s">
        <v>721</v>
      </c>
    </row>
    <row r="52" spans="1:4" ht="29.25" customHeight="1" x14ac:dyDescent="0.35">
      <c r="A52" s="345" t="s">
        <v>1398</v>
      </c>
      <c r="B52" s="345"/>
      <c r="C52" s="14" t="s">
        <v>817</v>
      </c>
      <c r="D52" s="14" t="s">
        <v>696</v>
      </c>
    </row>
    <row r="53" spans="1:4" s="290" customFormat="1" ht="29.25" customHeight="1" x14ac:dyDescent="0.35">
      <c r="A53" s="356" t="s">
        <v>1506</v>
      </c>
      <c r="B53" s="357"/>
      <c r="C53" s="14" t="s">
        <v>1510</v>
      </c>
      <c r="D53" s="14" t="s">
        <v>1514</v>
      </c>
    </row>
    <row r="54" spans="1:4" ht="30" customHeight="1" x14ac:dyDescent="0.35">
      <c r="A54" s="345" t="s">
        <v>1399</v>
      </c>
      <c r="B54" s="345"/>
      <c r="C54" s="14" t="s">
        <v>774</v>
      </c>
      <c r="D54" s="14" t="s">
        <v>720</v>
      </c>
    </row>
    <row r="55" spans="1:4" s="179" customFormat="1" ht="46.5" customHeight="1" x14ac:dyDescent="0.35">
      <c r="A55" s="354" t="s">
        <v>1013</v>
      </c>
      <c r="B55" s="355"/>
      <c r="C55" s="14" t="s">
        <v>901</v>
      </c>
      <c r="D55" s="14" t="s">
        <v>900</v>
      </c>
    </row>
    <row r="56" spans="1:4" ht="30" customHeight="1" x14ac:dyDescent="0.35">
      <c r="A56" s="345" t="s">
        <v>1400</v>
      </c>
      <c r="B56" s="345"/>
      <c r="C56" s="14" t="s">
        <v>784</v>
      </c>
      <c r="D56" s="14" t="s">
        <v>737</v>
      </c>
    </row>
    <row r="57" spans="1:4" ht="30.75" customHeight="1" x14ac:dyDescent="0.35">
      <c r="A57" s="345" t="s">
        <v>1401</v>
      </c>
      <c r="B57" s="345"/>
      <c r="C57" s="14" t="s">
        <v>775</v>
      </c>
      <c r="D57" s="14" t="s">
        <v>674</v>
      </c>
    </row>
    <row r="58" spans="1:4" ht="45" customHeight="1" x14ac:dyDescent="0.35">
      <c r="A58" s="345" t="s">
        <v>1402</v>
      </c>
      <c r="B58" s="345"/>
      <c r="C58" s="14" t="s">
        <v>776</v>
      </c>
      <c r="D58" s="14" t="s">
        <v>683</v>
      </c>
    </row>
    <row r="59" spans="1:4" ht="59.25" customHeight="1" x14ac:dyDescent="0.35">
      <c r="A59" s="345" t="s">
        <v>1403</v>
      </c>
      <c r="B59" s="345"/>
      <c r="C59" s="14" t="s">
        <v>777</v>
      </c>
      <c r="D59" s="14" t="s">
        <v>686</v>
      </c>
    </row>
    <row r="60" spans="1:4" s="191" customFormat="1" ht="30.75" customHeight="1" x14ac:dyDescent="0.35">
      <c r="A60" s="354" t="s">
        <v>1404</v>
      </c>
      <c r="B60" s="355"/>
      <c r="C60" s="14" t="s">
        <v>908</v>
      </c>
      <c r="D60" s="14" t="s">
        <v>907</v>
      </c>
    </row>
    <row r="61" spans="1:4" ht="60.75" customHeight="1" x14ac:dyDescent="0.35">
      <c r="A61" s="345" t="s">
        <v>1405</v>
      </c>
      <c r="B61" s="345"/>
      <c r="C61" s="14" t="s">
        <v>778</v>
      </c>
      <c r="D61" s="14" t="s">
        <v>679</v>
      </c>
    </row>
    <row r="62" spans="1:4" ht="44.25" customHeight="1" x14ac:dyDescent="0.35">
      <c r="A62" s="345" t="s">
        <v>1406</v>
      </c>
      <c r="B62" s="345"/>
      <c r="C62" s="14" t="s">
        <v>779</v>
      </c>
      <c r="D62" s="14" t="s">
        <v>687</v>
      </c>
    </row>
    <row r="63" spans="1:4" s="290" customFormat="1" ht="44.25" customHeight="1" x14ac:dyDescent="0.35">
      <c r="A63" s="356" t="s">
        <v>1509</v>
      </c>
      <c r="B63" s="357"/>
      <c r="C63" s="14" t="s">
        <v>1508</v>
      </c>
      <c r="D63" s="14" t="s">
        <v>1515</v>
      </c>
    </row>
    <row r="64" spans="1:4" ht="30" customHeight="1" x14ac:dyDescent="0.35">
      <c r="A64" s="345" t="s">
        <v>1407</v>
      </c>
      <c r="B64" s="345"/>
      <c r="C64" s="14" t="s">
        <v>780</v>
      </c>
      <c r="D64" s="14" t="s">
        <v>703</v>
      </c>
    </row>
    <row r="65" spans="1:4" ht="29.25" customHeight="1" x14ac:dyDescent="0.35">
      <c r="A65" s="345" t="s">
        <v>1408</v>
      </c>
      <c r="B65" s="345"/>
      <c r="C65" s="14" t="s">
        <v>781</v>
      </c>
      <c r="D65" s="14" t="s">
        <v>713</v>
      </c>
    </row>
    <row r="66" spans="1:4" ht="29.25" customHeight="1" x14ac:dyDescent="0.35">
      <c r="A66" s="345" t="s">
        <v>1409</v>
      </c>
      <c r="B66" s="345"/>
      <c r="C66" s="14" t="s">
        <v>782</v>
      </c>
      <c r="D66" s="14" t="s">
        <v>713</v>
      </c>
    </row>
    <row r="67" spans="1:4" x14ac:dyDescent="0.35">
      <c r="A67" s="348"/>
      <c r="B67" s="348"/>
      <c r="C67" s="85"/>
    </row>
    <row r="68" spans="1:4" x14ac:dyDescent="0.35">
      <c r="A68" s="348"/>
      <c r="B68" s="348"/>
      <c r="C68" s="85"/>
    </row>
    <row r="69" spans="1:4" x14ac:dyDescent="0.35">
      <c r="A69" s="348"/>
      <c r="B69" s="348"/>
      <c r="C69" s="85"/>
    </row>
    <row r="70" spans="1:4" x14ac:dyDescent="0.35">
      <c r="A70" s="348"/>
      <c r="B70" s="348"/>
      <c r="C70" s="85"/>
    </row>
    <row r="71" spans="1:4" x14ac:dyDescent="0.35">
      <c r="A71" s="348"/>
      <c r="B71" s="348"/>
      <c r="C71" s="85"/>
    </row>
    <row r="72" spans="1:4" x14ac:dyDescent="0.35">
      <c r="A72" s="348"/>
      <c r="B72" s="348"/>
      <c r="C72" s="85"/>
    </row>
    <row r="73" spans="1:4" x14ac:dyDescent="0.35">
      <c r="A73" s="348"/>
      <c r="B73" s="348"/>
      <c r="C73" s="85"/>
    </row>
    <row r="74" spans="1:4" x14ac:dyDescent="0.35">
      <c r="A74" s="348"/>
      <c r="B74" s="348"/>
      <c r="C74" s="85"/>
    </row>
    <row r="75" spans="1:4" x14ac:dyDescent="0.35">
      <c r="A75" s="348"/>
      <c r="B75" s="348"/>
      <c r="C75" s="85"/>
    </row>
    <row r="76" spans="1:4" x14ac:dyDescent="0.35">
      <c r="A76" s="348"/>
      <c r="B76" s="348"/>
      <c r="C76" s="85"/>
    </row>
    <row r="77" spans="1:4" x14ac:dyDescent="0.35">
      <c r="A77" s="348"/>
      <c r="B77" s="348"/>
      <c r="C77" s="85"/>
    </row>
    <row r="78" spans="1:4" x14ac:dyDescent="0.35">
      <c r="A78" s="348"/>
      <c r="B78" s="348"/>
      <c r="C78" s="85"/>
    </row>
    <row r="79" spans="1:4" x14ac:dyDescent="0.35">
      <c r="A79" s="348"/>
      <c r="B79" s="348"/>
      <c r="C79" s="85"/>
    </row>
    <row r="80" spans="1:4" x14ac:dyDescent="0.35">
      <c r="A80" s="348"/>
      <c r="B80" s="348"/>
      <c r="C80" s="85"/>
    </row>
    <row r="81" spans="1:3" x14ac:dyDescent="0.35">
      <c r="A81" s="348"/>
      <c r="B81" s="348"/>
      <c r="C81" s="85"/>
    </row>
    <row r="82" spans="1:3" x14ac:dyDescent="0.35">
      <c r="A82" s="348"/>
      <c r="B82" s="348"/>
      <c r="C82" s="85"/>
    </row>
    <row r="83" spans="1:3" x14ac:dyDescent="0.35">
      <c r="A83" s="348"/>
      <c r="B83" s="348"/>
      <c r="C83" s="85"/>
    </row>
    <row r="84" spans="1:3" x14ac:dyDescent="0.35">
      <c r="A84" s="348"/>
      <c r="B84" s="348"/>
      <c r="C84" s="85"/>
    </row>
    <row r="85" spans="1:3" x14ac:dyDescent="0.35">
      <c r="A85" s="348"/>
      <c r="B85" s="348"/>
      <c r="C85" s="85"/>
    </row>
    <row r="86" spans="1:3" x14ac:dyDescent="0.35">
      <c r="A86" s="348"/>
      <c r="B86" s="348"/>
      <c r="C86" s="85"/>
    </row>
    <row r="87" spans="1:3" x14ac:dyDescent="0.35">
      <c r="A87" s="348"/>
      <c r="B87" s="348"/>
      <c r="C87" s="85"/>
    </row>
    <row r="88" spans="1:3" x14ac:dyDescent="0.35">
      <c r="A88" s="348"/>
      <c r="B88" s="348"/>
      <c r="C88" s="85"/>
    </row>
    <row r="89" spans="1:3" x14ac:dyDescent="0.35">
      <c r="A89" s="348"/>
      <c r="B89" s="348"/>
      <c r="C89" s="85"/>
    </row>
    <row r="90" spans="1:3" x14ac:dyDescent="0.35">
      <c r="A90" s="348"/>
      <c r="B90" s="348"/>
      <c r="C90" s="85"/>
    </row>
    <row r="91" spans="1:3" x14ac:dyDescent="0.35">
      <c r="A91" s="348"/>
      <c r="B91" s="348"/>
      <c r="C91" s="85"/>
    </row>
    <row r="92" spans="1:3" x14ac:dyDescent="0.35">
      <c r="A92" s="348"/>
      <c r="B92" s="348"/>
      <c r="C92" s="85"/>
    </row>
    <row r="93" spans="1:3" x14ac:dyDescent="0.35">
      <c r="A93" s="348"/>
      <c r="B93" s="348"/>
      <c r="C93" s="85"/>
    </row>
    <row r="94" spans="1:3" x14ac:dyDescent="0.35">
      <c r="A94" s="348"/>
      <c r="B94" s="348"/>
      <c r="C94" s="85"/>
    </row>
    <row r="95" spans="1:3" x14ac:dyDescent="0.35">
      <c r="A95" s="348"/>
      <c r="B95" s="348"/>
      <c r="C95" s="85"/>
    </row>
    <row r="96" spans="1:3" x14ac:dyDescent="0.35">
      <c r="A96" s="348"/>
      <c r="B96" s="348"/>
      <c r="C96" s="85"/>
    </row>
    <row r="97" spans="1:3" x14ac:dyDescent="0.35">
      <c r="A97" s="348"/>
      <c r="B97" s="348"/>
      <c r="C97" s="85"/>
    </row>
    <row r="98" spans="1:3" x14ac:dyDescent="0.35">
      <c r="A98" s="348"/>
      <c r="B98" s="348"/>
      <c r="C98" s="85"/>
    </row>
    <row r="99" spans="1:3" x14ac:dyDescent="0.35">
      <c r="A99" s="348"/>
      <c r="B99" s="348"/>
      <c r="C99" s="85"/>
    </row>
    <row r="100" spans="1:3" x14ac:dyDescent="0.35">
      <c r="A100" s="348"/>
      <c r="B100" s="348"/>
      <c r="C100" s="85"/>
    </row>
    <row r="101" spans="1:3" x14ac:dyDescent="0.35">
      <c r="A101" s="348"/>
      <c r="B101" s="348"/>
      <c r="C101" s="85"/>
    </row>
    <row r="102" spans="1:3" x14ac:dyDescent="0.35">
      <c r="A102" s="348"/>
      <c r="B102" s="348"/>
      <c r="C102" s="85"/>
    </row>
    <row r="103" spans="1:3" x14ac:dyDescent="0.35">
      <c r="A103" s="348"/>
      <c r="B103" s="348"/>
    </row>
  </sheetData>
  <mergeCells count="103">
    <mergeCell ref="A83:B83"/>
    <mergeCell ref="A35:B35"/>
    <mergeCell ref="A33:B33"/>
    <mergeCell ref="A80:B80"/>
    <mergeCell ref="A102:B102"/>
    <mergeCell ref="A103:B103"/>
    <mergeCell ref="A22:B22"/>
    <mergeCell ref="A10:B10"/>
    <mergeCell ref="A16:B16"/>
    <mergeCell ref="A96:B96"/>
    <mergeCell ref="A97:B97"/>
    <mergeCell ref="A98:B98"/>
    <mergeCell ref="A99:B99"/>
    <mergeCell ref="A100:B100"/>
    <mergeCell ref="A101:B101"/>
    <mergeCell ref="A90:B90"/>
    <mergeCell ref="A91:B91"/>
    <mergeCell ref="A92:B92"/>
    <mergeCell ref="A93:B93"/>
    <mergeCell ref="A94:B94"/>
    <mergeCell ref="A95:B95"/>
    <mergeCell ref="A84:B84"/>
    <mergeCell ref="A85:B85"/>
    <mergeCell ref="A86:B86"/>
    <mergeCell ref="A87:B87"/>
    <mergeCell ref="A88:B88"/>
    <mergeCell ref="A89:B89"/>
    <mergeCell ref="A81:B81"/>
    <mergeCell ref="A82:B82"/>
    <mergeCell ref="A71:B71"/>
    <mergeCell ref="A58:B58"/>
    <mergeCell ref="A59:B59"/>
    <mergeCell ref="A61:B61"/>
    <mergeCell ref="A62:B62"/>
    <mergeCell ref="A64:B64"/>
    <mergeCell ref="A65:B65"/>
    <mergeCell ref="A66:B66"/>
    <mergeCell ref="A67:B67"/>
    <mergeCell ref="A68:B68"/>
    <mergeCell ref="A69:B69"/>
    <mergeCell ref="A70:B70"/>
    <mergeCell ref="A60:B60"/>
    <mergeCell ref="A63:B63"/>
    <mergeCell ref="A72:B72"/>
    <mergeCell ref="A73:B73"/>
    <mergeCell ref="A74:B74"/>
    <mergeCell ref="A75:B75"/>
    <mergeCell ref="A76:B76"/>
    <mergeCell ref="A77:B77"/>
    <mergeCell ref="A78:B78"/>
    <mergeCell ref="A79:B79"/>
    <mergeCell ref="A57:B57"/>
    <mergeCell ref="A44:B44"/>
    <mergeCell ref="A45:B45"/>
    <mergeCell ref="A46:B46"/>
    <mergeCell ref="A47:B47"/>
    <mergeCell ref="A48:B48"/>
    <mergeCell ref="A49:B49"/>
    <mergeCell ref="A50:B50"/>
    <mergeCell ref="A51:B51"/>
    <mergeCell ref="A52:B52"/>
    <mergeCell ref="A54:B54"/>
    <mergeCell ref="A56:B56"/>
    <mergeCell ref="A55:B55"/>
    <mergeCell ref="A53:B53"/>
    <mergeCell ref="A43:B43"/>
    <mergeCell ref="A30:B30"/>
    <mergeCell ref="A31:B31"/>
    <mergeCell ref="A32:B32"/>
    <mergeCell ref="A34:B34"/>
    <mergeCell ref="A37:B37"/>
    <mergeCell ref="A36:B36"/>
    <mergeCell ref="A38:B38"/>
    <mergeCell ref="A39:B39"/>
    <mergeCell ref="A40:B40"/>
    <mergeCell ref="A41:B41"/>
    <mergeCell ref="A42:B42"/>
    <mergeCell ref="A1:B1"/>
    <mergeCell ref="A3:B3"/>
    <mergeCell ref="A6:B6"/>
    <mergeCell ref="A7:B7"/>
    <mergeCell ref="A8:B8"/>
    <mergeCell ref="A14:B14"/>
    <mergeCell ref="A2:B2"/>
    <mergeCell ref="A4:B4"/>
    <mergeCell ref="A5:B5"/>
    <mergeCell ref="A9:B9"/>
    <mergeCell ref="A11:B11"/>
    <mergeCell ref="A12:B12"/>
    <mergeCell ref="A13:B13"/>
    <mergeCell ref="A29:B29"/>
    <mergeCell ref="A15:B15"/>
    <mergeCell ref="A17:B17"/>
    <mergeCell ref="A18:B18"/>
    <mergeCell ref="A19:B19"/>
    <mergeCell ref="A20:B20"/>
    <mergeCell ref="A21:B21"/>
    <mergeCell ref="A23:B23"/>
    <mergeCell ref="A24:B24"/>
    <mergeCell ref="A25:B25"/>
    <mergeCell ref="A26:B26"/>
    <mergeCell ref="A27:B27"/>
    <mergeCell ref="A28:B28"/>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J46"/>
  <sheetViews>
    <sheetView workbookViewId="0">
      <selection activeCell="A41" sqref="A41"/>
    </sheetView>
  </sheetViews>
  <sheetFormatPr baseColWidth="10" defaultColWidth="10.90625" defaultRowHeight="14.5" x14ac:dyDescent="0.35"/>
  <cols>
    <col min="1" max="1" width="19.26953125" bestFit="1" customWidth="1"/>
    <col min="2" max="2" width="56.6328125" bestFit="1" customWidth="1"/>
    <col min="3" max="3" width="59.81640625" customWidth="1"/>
    <col min="4" max="4" width="12.453125" bestFit="1" customWidth="1"/>
    <col min="5" max="6" width="15.81640625" bestFit="1" customWidth="1"/>
    <col min="7" max="7" width="20.1796875" hidden="1" customWidth="1"/>
  </cols>
  <sheetData>
    <row r="2" spans="1:7" x14ac:dyDescent="0.35">
      <c r="A2" s="10" t="s">
        <v>6</v>
      </c>
      <c r="B2" s="1" t="s">
        <v>622</v>
      </c>
      <c r="C2" s="42"/>
    </row>
    <row r="3" spans="1:7" ht="29" x14ac:dyDescent="0.35">
      <c r="A3" s="107" t="s">
        <v>7</v>
      </c>
      <c r="B3" s="58" t="s">
        <v>950</v>
      </c>
      <c r="C3" s="42"/>
    </row>
    <row r="4" spans="1:7" x14ac:dyDescent="0.35">
      <c r="A4" s="42"/>
      <c r="B4" s="42"/>
      <c r="C4" s="42"/>
      <c r="D4" s="42"/>
      <c r="E4" s="42"/>
      <c r="F4" s="42"/>
      <c r="G4" s="42"/>
    </row>
    <row r="5" spans="1:7" x14ac:dyDescent="0.35">
      <c r="A5" s="352" t="s">
        <v>54</v>
      </c>
      <c r="B5" s="352"/>
      <c r="C5" s="352"/>
      <c r="D5" s="352"/>
      <c r="E5" s="352"/>
      <c r="F5" s="352"/>
      <c r="G5" s="352"/>
    </row>
    <row r="6" spans="1:7" x14ac:dyDescent="0.35">
      <c r="A6" s="13" t="s">
        <v>52</v>
      </c>
      <c r="B6" s="13" t="s">
        <v>53</v>
      </c>
      <c r="C6" s="13" t="s">
        <v>106</v>
      </c>
      <c r="D6" s="13" t="s">
        <v>12</v>
      </c>
      <c r="E6" s="13" t="s">
        <v>13</v>
      </c>
      <c r="F6" s="13" t="s">
        <v>15</v>
      </c>
      <c r="G6" s="13" t="s">
        <v>14</v>
      </c>
    </row>
    <row r="7" spans="1:7" x14ac:dyDescent="0.35">
      <c r="A7" s="34" t="s">
        <v>20</v>
      </c>
      <c r="B7" s="35"/>
      <c r="C7" s="34"/>
      <c r="D7" s="34"/>
      <c r="E7" s="34"/>
      <c r="F7" s="34"/>
      <c r="G7" s="34"/>
    </row>
    <row r="8" spans="1:7" x14ac:dyDescent="0.35">
      <c r="A8" s="7"/>
      <c r="B8" s="239" t="s">
        <v>250</v>
      </c>
      <c r="C8" s="7" t="s">
        <v>623</v>
      </c>
      <c r="D8" s="8">
        <v>0</v>
      </c>
      <c r="E8" s="4">
        <v>1</v>
      </c>
      <c r="F8" s="4">
        <v>1</v>
      </c>
      <c r="G8" s="8" t="s">
        <v>624</v>
      </c>
    </row>
    <row r="9" spans="1:7" x14ac:dyDescent="0.35">
      <c r="A9" s="7"/>
      <c r="B9" s="239" t="s">
        <v>247</v>
      </c>
      <c r="C9" s="7" t="s">
        <v>623</v>
      </c>
      <c r="D9" s="8">
        <v>0</v>
      </c>
      <c r="E9" s="4">
        <v>1</v>
      </c>
      <c r="F9" s="4">
        <v>1</v>
      </c>
      <c r="G9" s="8" t="s">
        <v>18</v>
      </c>
    </row>
    <row r="10" spans="1:7" x14ac:dyDescent="0.35">
      <c r="A10" s="7"/>
      <c r="B10" s="239" t="s">
        <v>251</v>
      </c>
      <c r="C10" s="7" t="s">
        <v>623</v>
      </c>
      <c r="D10" s="8">
        <v>0</v>
      </c>
      <c r="E10" s="4">
        <v>1</v>
      </c>
      <c r="F10" s="4">
        <v>1</v>
      </c>
      <c r="G10" s="8" t="s">
        <v>17</v>
      </c>
    </row>
    <row r="11" spans="1:7" x14ac:dyDescent="0.35">
      <c r="A11" s="7"/>
      <c r="B11" s="239" t="s">
        <v>248</v>
      </c>
      <c r="C11" s="7" t="s">
        <v>623</v>
      </c>
      <c r="D11" s="8">
        <v>0</v>
      </c>
      <c r="E11" s="4">
        <v>1</v>
      </c>
      <c r="F11" s="4">
        <v>1</v>
      </c>
      <c r="G11" s="8" t="s">
        <v>625</v>
      </c>
    </row>
    <row r="12" spans="1:7" x14ac:dyDescent="0.35">
      <c r="A12" s="7"/>
      <c r="B12" s="239" t="s">
        <v>249</v>
      </c>
      <c r="C12" s="7" t="s">
        <v>623</v>
      </c>
      <c r="D12" s="8">
        <v>0</v>
      </c>
      <c r="E12" s="4">
        <v>1</v>
      </c>
      <c r="F12" s="4">
        <v>1</v>
      </c>
      <c r="G12" s="8" t="s">
        <v>18</v>
      </c>
    </row>
    <row r="13" spans="1:7" x14ac:dyDescent="0.35">
      <c r="A13" s="9" t="s">
        <v>69</v>
      </c>
      <c r="B13" s="259"/>
      <c r="C13" s="9"/>
      <c r="D13" s="127"/>
      <c r="E13" s="127"/>
      <c r="F13" s="127"/>
      <c r="G13" s="127"/>
    </row>
    <row r="14" spans="1:7" x14ac:dyDescent="0.35">
      <c r="A14" s="7"/>
      <c r="B14" s="239" t="s">
        <v>255</v>
      </c>
      <c r="C14" s="7" t="s">
        <v>119</v>
      </c>
      <c r="D14" s="4">
        <v>1</v>
      </c>
      <c r="E14" s="4">
        <v>0</v>
      </c>
      <c r="F14" s="4">
        <v>1</v>
      </c>
      <c r="G14" s="8" t="s">
        <v>17</v>
      </c>
    </row>
    <row r="15" spans="1:7" x14ac:dyDescent="0.35">
      <c r="A15" s="7"/>
      <c r="B15" s="239" t="s">
        <v>254</v>
      </c>
      <c r="C15" s="7" t="s">
        <v>119</v>
      </c>
      <c r="D15" s="4">
        <v>0</v>
      </c>
      <c r="E15" s="4">
        <v>1</v>
      </c>
      <c r="F15" s="4">
        <v>1</v>
      </c>
      <c r="G15" s="8" t="s">
        <v>17</v>
      </c>
    </row>
    <row r="16" spans="1:7" x14ac:dyDescent="0.35">
      <c r="A16" s="7"/>
      <c r="B16" s="239" t="s">
        <v>252</v>
      </c>
      <c r="C16" s="7" t="s">
        <v>119</v>
      </c>
      <c r="D16" s="4">
        <v>0</v>
      </c>
      <c r="E16" s="4">
        <v>1</v>
      </c>
      <c r="F16" s="4">
        <v>1</v>
      </c>
      <c r="G16" s="8" t="s">
        <v>17</v>
      </c>
    </row>
    <row r="17" spans="1:7" x14ac:dyDescent="0.35">
      <c r="A17" s="7"/>
      <c r="B17" s="239" t="s">
        <v>253</v>
      </c>
      <c r="C17" s="7" t="s">
        <v>119</v>
      </c>
      <c r="D17" s="4">
        <v>0</v>
      </c>
      <c r="E17" s="4">
        <v>1</v>
      </c>
      <c r="F17" s="4">
        <v>1</v>
      </c>
      <c r="G17" s="8" t="s">
        <v>80</v>
      </c>
    </row>
    <row r="18" spans="1:7" s="290" customFormat="1" x14ac:dyDescent="0.35">
      <c r="A18" s="28" t="s">
        <v>1</v>
      </c>
      <c r="B18" s="248"/>
      <c r="C18" s="28"/>
      <c r="D18" s="298"/>
      <c r="E18" s="298"/>
      <c r="F18" s="298"/>
      <c r="G18" s="8"/>
    </row>
    <row r="19" spans="1:7" s="290" customFormat="1" x14ac:dyDescent="0.35">
      <c r="A19" s="7"/>
      <c r="B19" s="99" t="s">
        <v>1421</v>
      </c>
      <c r="C19" s="7" t="s">
        <v>108</v>
      </c>
      <c r="D19" s="4">
        <v>0</v>
      </c>
      <c r="E19" s="4">
        <v>2</v>
      </c>
      <c r="F19" s="4">
        <v>2</v>
      </c>
      <c r="G19" s="8"/>
    </row>
    <row r="20" spans="1:7" s="290" customFormat="1" x14ac:dyDescent="0.35">
      <c r="A20" s="7"/>
      <c r="B20" s="99" t="s">
        <v>1422</v>
      </c>
      <c r="C20" s="7" t="s">
        <v>1425</v>
      </c>
      <c r="D20" s="4">
        <v>0</v>
      </c>
      <c r="E20" s="4">
        <v>2</v>
      </c>
      <c r="F20" s="4">
        <v>2</v>
      </c>
      <c r="G20" s="8"/>
    </row>
    <row r="21" spans="1:7" s="290" customFormat="1" x14ac:dyDescent="0.35">
      <c r="A21" s="7"/>
      <c r="B21" s="99" t="s">
        <v>1423</v>
      </c>
      <c r="C21" s="7" t="s">
        <v>1424</v>
      </c>
      <c r="D21" s="4">
        <v>0</v>
      </c>
      <c r="E21" s="4">
        <v>1</v>
      </c>
      <c r="F21" s="4">
        <v>1</v>
      </c>
      <c r="G21" s="8"/>
    </row>
    <row r="22" spans="1:7" s="340" customFormat="1" x14ac:dyDescent="0.35">
      <c r="A22" s="7"/>
      <c r="B22" s="99" t="s">
        <v>1577</v>
      </c>
      <c r="C22" s="7" t="s">
        <v>1581</v>
      </c>
      <c r="D22" s="4">
        <v>0</v>
      </c>
      <c r="E22" s="4">
        <v>1</v>
      </c>
      <c r="F22" s="4">
        <v>1</v>
      </c>
      <c r="G22" s="8"/>
    </row>
    <row r="23" spans="1:7" s="340" customFormat="1" x14ac:dyDescent="0.35">
      <c r="A23" s="7"/>
      <c r="B23" s="99" t="s">
        <v>1578</v>
      </c>
      <c r="C23" s="7" t="s">
        <v>1582</v>
      </c>
      <c r="D23" s="4">
        <v>0</v>
      </c>
      <c r="E23" s="4">
        <v>1</v>
      </c>
      <c r="F23" s="4">
        <v>1</v>
      </c>
      <c r="G23" s="8"/>
    </row>
    <row r="24" spans="1:7" s="340" customFormat="1" x14ac:dyDescent="0.35">
      <c r="A24" s="7"/>
      <c r="B24" s="99" t="s">
        <v>1579</v>
      </c>
      <c r="C24" s="7" t="s">
        <v>108</v>
      </c>
      <c r="D24" s="4">
        <v>0</v>
      </c>
      <c r="E24" s="4">
        <v>1</v>
      </c>
      <c r="F24" s="4">
        <v>1</v>
      </c>
      <c r="G24" s="8"/>
    </row>
    <row r="25" spans="1:7" s="340" customFormat="1" x14ac:dyDescent="0.35">
      <c r="A25" s="7"/>
      <c r="B25" s="99" t="s">
        <v>1580</v>
      </c>
      <c r="C25" s="7" t="s">
        <v>108</v>
      </c>
      <c r="D25" s="4">
        <v>0</v>
      </c>
      <c r="E25" s="4">
        <v>1</v>
      </c>
      <c r="F25" s="4">
        <v>1</v>
      </c>
      <c r="G25" s="8"/>
    </row>
    <row r="26" spans="1:7" s="21" customFormat="1" x14ac:dyDescent="0.35">
      <c r="A26" s="117" t="s">
        <v>70</v>
      </c>
      <c r="B26" s="214"/>
      <c r="C26" s="117"/>
      <c r="D26" s="344"/>
      <c r="E26" s="344"/>
      <c r="F26" s="344"/>
      <c r="G26" s="118"/>
    </row>
    <row r="27" spans="1:7" s="340" customFormat="1" x14ac:dyDescent="0.35">
      <c r="A27" s="7"/>
      <c r="B27" s="99" t="s">
        <v>1583</v>
      </c>
      <c r="C27" s="7" t="s">
        <v>1045</v>
      </c>
      <c r="D27" s="4">
        <v>0</v>
      </c>
      <c r="E27" s="4">
        <v>1</v>
      </c>
      <c r="F27" s="4">
        <v>1</v>
      </c>
      <c r="G27" s="8"/>
    </row>
    <row r="28" spans="1:7" s="340" customFormat="1" x14ac:dyDescent="0.35">
      <c r="A28" s="7"/>
      <c r="B28" s="99" t="s">
        <v>1578</v>
      </c>
      <c r="C28" s="7" t="s">
        <v>245</v>
      </c>
      <c r="D28" s="4">
        <v>0</v>
      </c>
      <c r="E28" s="4">
        <v>1</v>
      </c>
      <c r="F28" s="4">
        <v>1</v>
      </c>
      <c r="G28" s="8"/>
    </row>
    <row r="29" spans="1:7" s="340" customFormat="1" x14ac:dyDescent="0.35">
      <c r="A29" s="7"/>
      <c r="B29" s="99" t="s">
        <v>1579</v>
      </c>
      <c r="C29" s="7" t="s">
        <v>245</v>
      </c>
      <c r="D29" s="4">
        <v>0</v>
      </c>
      <c r="E29" s="4">
        <v>1</v>
      </c>
      <c r="F29" s="4">
        <v>1</v>
      </c>
      <c r="G29" s="8"/>
    </row>
    <row r="30" spans="1:7" s="340" customFormat="1" x14ac:dyDescent="0.35">
      <c r="A30" s="7"/>
      <c r="B30" s="99" t="s">
        <v>1584</v>
      </c>
      <c r="C30" s="7" t="s">
        <v>245</v>
      </c>
      <c r="D30" s="4">
        <v>0</v>
      </c>
      <c r="E30" s="4">
        <v>1</v>
      </c>
      <c r="F30" s="4">
        <v>1</v>
      </c>
      <c r="G30" s="8"/>
    </row>
    <row r="31" spans="1:7" s="206" customFormat="1" x14ac:dyDescent="0.35">
      <c r="A31" s="31" t="s">
        <v>2</v>
      </c>
      <c r="B31" s="212"/>
      <c r="C31" s="31"/>
      <c r="D31" s="128"/>
      <c r="E31" s="128"/>
      <c r="F31" s="128"/>
      <c r="G31" s="38"/>
    </row>
    <row r="32" spans="1:7" s="206" customFormat="1" x14ac:dyDescent="0.35">
      <c r="A32" s="7"/>
      <c r="B32" s="99" t="s">
        <v>948</v>
      </c>
      <c r="C32" s="7" t="s">
        <v>107</v>
      </c>
      <c r="D32" s="4">
        <v>0</v>
      </c>
      <c r="E32" s="4">
        <v>1</v>
      </c>
      <c r="F32" s="4">
        <v>1</v>
      </c>
      <c r="G32" s="5" t="s">
        <v>75</v>
      </c>
    </row>
    <row r="33" spans="1:10" s="206" customFormat="1" x14ac:dyDescent="0.35">
      <c r="A33" s="7"/>
      <c r="B33" s="99" t="s">
        <v>949</v>
      </c>
      <c r="C33" s="7" t="s">
        <v>107</v>
      </c>
      <c r="D33" s="4">
        <v>0</v>
      </c>
      <c r="E33" s="4">
        <v>1</v>
      </c>
      <c r="F33" s="4">
        <v>1</v>
      </c>
      <c r="G33" s="5" t="s">
        <v>625</v>
      </c>
    </row>
    <row r="34" spans="1:10" s="206" customFormat="1" x14ac:dyDescent="0.35">
      <c r="A34" s="7"/>
      <c r="B34" s="99" t="s">
        <v>947</v>
      </c>
      <c r="C34" s="7" t="s">
        <v>951</v>
      </c>
      <c r="D34" s="4">
        <v>0</v>
      </c>
      <c r="E34" s="4">
        <v>1</v>
      </c>
      <c r="F34" s="4">
        <v>1</v>
      </c>
      <c r="G34" s="5" t="s">
        <v>18</v>
      </c>
    </row>
    <row r="36" spans="1:10" s="206" customFormat="1" x14ac:dyDescent="0.35">
      <c r="A36"/>
      <c r="B36"/>
      <c r="C36"/>
      <c r="D36"/>
      <c r="E36"/>
      <c r="F36"/>
      <c r="G36"/>
    </row>
    <row r="37" spans="1:10" s="206" customFormat="1" x14ac:dyDescent="0.35">
      <c r="A37" s="352" t="s">
        <v>117</v>
      </c>
      <c r="B37" s="352"/>
      <c r="C37" s="352"/>
      <c r="D37" s="352"/>
      <c r="E37" s="352"/>
      <c r="F37" s="352"/>
      <c r="G37" s="352"/>
    </row>
    <row r="38" spans="1:10" s="206" customFormat="1" x14ac:dyDescent="0.35">
      <c r="A38" s="13" t="s">
        <v>52</v>
      </c>
      <c r="B38" s="13" t="s">
        <v>53</v>
      </c>
      <c r="C38" s="13" t="s">
        <v>106</v>
      </c>
      <c r="D38" s="13" t="s">
        <v>12</v>
      </c>
      <c r="E38" s="13" t="s">
        <v>13</v>
      </c>
      <c r="F38" s="13" t="s">
        <v>15</v>
      </c>
      <c r="G38" s="13" t="s">
        <v>14</v>
      </c>
    </row>
    <row r="39" spans="1:10" s="206" customFormat="1" x14ac:dyDescent="0.35">
      <c r="A39" s="1" t="s">
        <v>133</v>
      </c>
      <c r="B39" s="91"/>
      <c r="C39" s="91"/>
      <c r="D39" s="91"/>
      <c r="E39" s="91"/>
      <c r="F39" s="91"/>
      <c r="G39" s="91"/>
      <c r="I39" s="42"/>
      <c r="J39" s="185"/>
    </row>
    <row r="40" spans="1:10" x14ac:dyDescent="0.35">
      <c r="A40" s="1"/>
      <c r="B40" s="1" t="s">
        <v>833</v>
      </c>
      <c r="C40" s="1"/>
      <c r="D40" s="155">
        <v>0</v>
      </c>
      <c r="E40" s="155">
        <v>3</v>
      </c>
      <c r="F40" s="155">
        <v>3</v>
      </c>
      <c r="G40" s="155" t="s">
        <v>78</v>
      </c>
    </row>
    <row r="41" spans="1:10" x14ac:dyDescent="0.35">
      <c r="A41" s="1"/>
      <c r="B41" s="1" t="s">
        <v>1504</v>
      </c>
      <c r="C41" s="1"/>
      <c r="D41" s="8">
        <v>0</v>
      </c>
      <c r="E41" s="8">
        <v>2</v>
      </c>
      <c r="F41" s="294">
        <v>2</v>
      </c>
      <c r="G41" s="294"/>
    </row>
    <row r="42" spans="1:10" s="325" customFormat="1" x14ac:dyDescent="0.35">
      <c r="A42" s="1"/>
      <c r="B42" s="1" t="s">
        <v>1520</v>
      </c>
      <c r="C42" s="1"/>
      <c r="D42" s="8">
        <v>0</v>
      </c>
      <c r="E42" s="8">
        <v>1</v>
      </c>
      <c r="F42" s="294">
        <v>1</v>
      </c>
      <c r="G42" s="294"/>
    </row>
    <row r="43" spans="1:10" x14ac:dyDescent="0.35">
      <c r="A43" s="34" t="s">
        <v>20</v>
      </c>
      <c r="B43" s="34"/>
      <c r="C43" s="34"/>
      <c r="D43" s="89"/>
      <c r="E43" s="89"/>
      <c r="F43" s="89"/>
      <c r="G43" s="89"/>
    </row>
    <row r="44" spans="1:10" x14ac:dyDescent="0.35">
      <c r="A44" s="1"/>
      <c r="B44" s="1" t="s">
        <v>832</v>
      </c>
      <c r="C44" s="1"/>
      <c r="D44" s="294">
        <v>0</v>
      </c>
      <c r="E44" s="294">
        <v>1</v>
      </c>
      <c r="F44" s="294">
        <v>1</v>
      </c>
      <c r="G44" s="155" t="s">
        <v>80</v>
      </c>
    </row>
    <row r="45" spans="1:10" x14ac:dyDescent="0.35">
      <c r="A45" s="42"/>
      <c r="B45" s="42"/>
      <c r="C45" s="42"/>
      <c r="D45" s="42"/>
      <c r="E45" s="42"/>
      <c r="F45" s="42"/>
    </row>
    <row r="46" spans="1:10" s="290" customFormat="1" x14ac:dyDescent="0.35">
      <c r="A46" s="42"/>
      <c r="B46" s="42"/>
      <c r="C46" s="42"/>
      <c r="D46" s="42"/>
      <c r="E46" s="42"/>
      <c r="F46" s="295"/>
      <c r="G46"/>
    </row>
  </sheetData>
  <sortState xmlns:xlrd2="http://schemas.microsoft.com/office/spreadsheetml/2017/richdata2" ref="B8:F12">
    <sortCondition ref="B8:B12"/>
  </sortState>
  <mergeCells count="2">
    <mergeCell ref="A5:G5"/>
    <mergeCell ref="A37:G3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G15"/>
  <sheetViews>
    <sheetView zoomScale="90" zoomScaleNormal="90" workbookViewId="0">
      <selection activeCell="C3" sqref="C3"/>
    </sheetView>
  </sheetViews>
  <sheetFormatPr baseColWidth="10" defaultColWidth="10.90625" defaultRowHeight="14.5" x14ac:dyDescent="0.35"/>
  <cols>
    <col min="1" max="1" width="19.26953125" bestFit="1" customWidth="1"/>
    <col min="2" max="2" width="49.26953125" bestFit="1" customWidth="1"/>
    <col min="3" max="3" width="42.26953125" bestFit="1" customWidth="1"/>
    <col min="4" max="4" width="12.453125" bestFit="1" customWidth="1"/>
    <col min="5" max="6" width="15.81640625" bestFit="1" customWidth="1"/>
    <col min="7" max="7" width="20.1796875" hidden="1" customWidth="1"/>
  </cols>
  <sheetData>
    <row r="2" spans="1:7" x14ac:dyDescent="0.35">
      <c r="A2" s="10" t="s">
        <v>6</v>
      </c>
      <c r="B2" s="1" t="s">
        <v>787</v>
      </c>
      <c r="C2" s="42"/>
    </row>
    <row r="3" spans="1:7" x14ac:dyDescent="0.35">
      <c r="A3" s="10" t="s">
        <v>7</v>
      </c>
      <c r="B3" s="1" t="s">
        <v>788</v>
      </c>
      <c r="C3" s="42"/>
    </row>
    <row r="5" spans="1:7" x14ac:dyDescent="0.35">
      <c r="A5" s="352" t="s">
        <v>54</v>
      </c>
      <c r="B5" s="352"/>
      <c r="C5" s="352"/>
      <c r="D5" s="352"/>
      <c r="E5" s="352"/>
      <c r="F5" s="352"/>
      <c r="G5" s="352"/>
    </row>
    <row r="6" spans="1:7" x14ac:dyDescent="0.35">
      <c r="A6" s="13" t="s">
        <v>52</v>
      </c>
      <c r="B6" s="13" t="s">
        <v>51</v>
      </c>
      <c r="C6" s="13" t="s">
        <v>106</v>
      </c>
      <c r="D6" s="13" t="s">
        <v>12</v>
      </c>
      <c r="E6" s="13" t="s">
        <v>13</v>
      </c>
      <c r="F6" s="13" t="s">
        <v>15</v>
      </c>
      <c r="G6" s="13" t="s">
        <v>14</v>
      </c>
    </row>
    <row r="7" spans="1:7" x14ac:dyDescent="0.35">
      <c r="A7" s="34" t="s">
        <v>20</v>
      </c>
      <c r="B7" s="34"/>
      <c r="C7" s="34"/>
      <c r="D7" s="34"/>
      <c r="E7" s="34"/>
      <c r="F7" s="34"/>
      <c r="G7" s="34"/>
    </row>
    <row r="8" spans="1:7" ht="43.5" x14ac:dyDescent="0.35">
      <c r="A8" s="1"/>
      <c r="B8" s="200" t="s">
        <v>1136</v>
      </c>
      <c r="C8" s="99" t="s">
        <v>110</v>
      </c>
      <c r="D8" s="14">
        <v>0</v>
      </c>
      <c r="E8" s="14">
        <v>1</v>
      </c>
      <c r="F8" s="14">
        <v>1</v>
      </c>
      <c r="G8" s="94"/>
    </row>
    <row r="9" spans="1:7" ht="58" x14ac:dyDescent="0.35">
      <c r="A9" s="1"/>
      <c r="B9" s="200" t="s">
        <v>1137</v>
      </c>
      <c r="C9" s="99" t="s">
        <v>110</v>
      </c>
      <c r="D9" s="14">
        <v>0</v>
      </c>
      <c r="E9" s="14">
        <v>1</v>
      </c>
      <c r="F9" s="14">
        <v>1</v>
      </c>
      <c r="G9" s="14"/>
    </row>
    <row r="10" spans="1:7" ht="58" x14ac:dyDescent="0.35">
      <c r="A10" s="1"/>
      <c r="B10" s="201" t="s">
        <v>1138</v>
      </c>
      <c r="C10" s="99" t="s">
        <v>110</v>
      </c>
      <c r="D10" s="14">
        <v>0</v>
      </c>
      <c r="E10" s="14">
        <v>1</v>
      </c>
      <c r="F10" s="14">
        <v>1</v>
      </c>
      <c r="G10" s="14"/>
    </row>
    <row r="11" spans="1:7" ht="72.5" x14ac:dyDescent="0.35">
      <c r="A11" s="1"/>
      <c r="B11" s="200" t="s">
        <v>1139</v>
      </c>
      <c r="C11" s="99" t="s">
        <v>110</v>
      </c>
      <c r="D11" s="14">
        <v>0</v>
      </c>
      <c r="E11" s="14">
        <v>1</v>
      </c>
      <c r="F11" s="14">
        <v>1</v>
      </c>
      <c r="G11" s="14"/>
    </row>
    <row r="12" spans="1:7" ht="43.5" x14ac:dyDescent="0.35">
      <c r="A12" s="1"/>
      <c r="B12" s="200" t="s">
        <v>1140</v>
      </c>
      <c r="C12" s="73" t="s">
        <v>110</v>
      </c>
      <c r="D12" s="14">
        <v>0</v>
      </c>
      <c r="E12" s="14">
        <v>1</v>
      </c>
      <c r="F12" s="14">
        <v>1</v>
      </c>
      <c r="G12" s="14" t="s">
        <v>793</v>
      </c>
    </row>
    <row r="13" spans="1:7" ht="58" x14ac:dyDescent="0.35">
      <c r="A13" s="1"/>
      <c r="B13" s="200" t="s">
        <v>1141</v>
      </c>
      <c r="C13" s="99" t="s">
        <v>110</v>
      </c>
      <c r="D13" s="14">
        <v>0</v>
      </c>
      <c r="E13" s="14">
        <v>1</v>
      </c>
      <c r="F13" s="14">
        <v>1</v>
      </c>
      <c r="G13" s="14" t="s">
        <v>794</v>
      </c>
    </row>
    <row r="14" spans="1:7" ht="58" x14ac:dyDescent="0.35">
      <c r="A14" s="1"/>
      <c r="B14" s="200" t="s">
        <v>1142</v>
      </c>
      <c r="C14" s="99" t="s">
        <v>110</v>
      </c>
      <c r="D14" s="14">
        <v>0</v>
      </c>
      <c r="E14" s="14">
        <v>1</v>
      </c>
      <c r="F14" s="14">
        <v>1</v>
      </c>
      <c r="G14" s="14" t="s">
        <v>795</v>
      </c>
    </row>
    <row r="15" spans="1:7" ht="43.5" x14ac:dyDescent="0.35">
      <c r="A15" s="1"/>
      <c r="B15" s="200" t="s">
        <v>1143</v>
      </c>
      <c r="C15" s="99" t="s">
        <v>110</v>
      </c>
      <c r="D15" s="14">
        <v>0</v>
      </c>
      <c r="E15" s="14">
        <v>1</v>
      </c>
      <c r="F15" s="14">
        <v>1</v>
      </c>
      <c r="G15" s="14" t="s">
        <v>796</v>
      </c>
    </row>
  </sheetData>
  <mergeCells count="1">
    <mergeCell ref="A5:G5"/>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2:G10"/>
  <sheetViews>
    <sheetView workbookViewId="0">
      <selection activeCell="G1" sqref="G1:G1048576"/>
    </sheetView>
  </sheetViews>
  <sheetFormatPr baseColWidth="10" defaultColWidth="10.90625" defaultRowHeight="14.5" x14ac:dyDescent="0.35"/>
  <cols>
    <col min="1" max="1" width="19.26953125" bestFit="1" customWidth="1"/>
    <col min="2" max="2" width="60.26953125" customWidth="1"/>
    <col min="3" max="3" width="42.26953125" bestFit="1" customWidth="1"/>
    <col min="4" max="4" width="12.453125" bestFit="1" customWidth="1"/>
    <col min="5" max="6" width="15.81640625" bestFit="1" customWidth="1"/>
    <col min="7" max="7" width="20.1796875" hidden="1" customWidth="1"/>
  </cols>
  <sheetData>
    <row r="2" spans="1:7" x14ac:dyDescent="0.35">
      <c r="A2" s="10" t="s">
        <v>6</v>
      </c>
      <c r="B2" s="1" t="s">
        <v>842</v>
      </c>
      <c r="C2" s="42"/>
      <c r="D2" s="171"/>
      <c r="E2" s="171"/>
      <c r="F2" s="171"/>
      <c r="G2" s="171"/>
    </row>
    <row r="3" spans="1:7" ht="43.5" x14ac:dyDescent="0.35">
      <c r="A3" s="107" t="s">
        <v>7</v>
      </c>
      <c r="B3" s="72" t="s">
        <v>995</v>
      </c>
      <c r="C3" s="42"/>
      <c r="D3" s="171"/>
      <c r="E3" s="171"/>
      <c r="F3" s="171"/>
      <c r="G3" s="171"/>
    </row>
    <row r="4" spans="1:7" x14ac:dyDescent="0.35">
      <c r="A4" s="171"/>
      <c r="B4" s="171"/>
      <c r="C4" s="171"/>
      <c r="D4" s="171"/>
      <c r="E4" s="171"/>
      <c r="F4" s="171"/>
      <c r="G4" s="171"/>
    </row>
    <row r="5" spans="1:7" x14ac:dyDescent="0.35">
      <c r="A5" s="352" t="s">
        <v>54</v>
      </c>
      <c r="B5" s="352"/>
      <c r="C5" s="352"/>
      <c r="D5" s="352"/>
      <c r="E5" s="352"/>
      <c r="F5" s="352"/>
      <c r="G5" s="352"/>
    </row>
    <row r="6" spans="1:7" x14ac:dyDescent="0.35">
      <c r="A6" s="13" t="s">
        <v>52</v>
      </c>
      <c r="B6" s="13" t="s">
        <v>53</v>
      </c>
      <c r="C6" s="13" t="s">
        <v>106</v>
      </c>
      <c r="D6" s="13" t="s">
        <v>12</v>
      </c>
      <c r="E6" s="13" t="s">
        <v>13</v>
      </c>
      <c r="F6" s="13" t="s">
        <v>15</v>
      </c>
      <c r="G6" s="13" t="s">
        <v>14</v>
      </c>
    </row>
    <row r="7" spans="1:7" x14ac:dyDescent="0.35">
      <c r="A7" s="34" t="s">
        <v>20</v>
      </c>
      <c r="B7" s="34"/>
      <c r="C7" s="34"/>
      <c r="D7" s="34"/>
      <c r="E7" s="34"/>
      <c r="F7" s="34"/>
      <c r="G7" s="34"/>
    </row>
    <row r="8" spans="1:7" ht="29" x14ac:dyDescent="0.35">
      <c r="A8" s="1"/>
      <c r="B8" s="72" t="s">
        <v>1144</v>
      </c>
      <c r="C8" s="99" t="s">
        <v>110</v>
      </c>
      <c r="D8" s="14">
        <v>0</v>
      </c>
      <c r="E8" s="14">
        <v>1</v>
      </c>
      <c r="F8" s="14">
        <v>1</v>
      </c>
      <c r="G8" s="14"/>
    </row>
    <row r="9" spans="1:7" ht="43.5" x14ac:dyDescent="0.35">
      <c r="A9" s="1"/>
      <c r="B9" s="72" t="s">
        <v>1145</v>
      </c>
      <c r="C9" s="99" t="s">
        <v>110</v>
      </c>
      <c r="D9" s="14">
        <v>0</v>
      </c>
      <c r="E9" s="14">
        <v>1</v>
      </c>
      <c r="F9" s="14">
        <v>1</v>
      </c>
      <c r="G9" s="14"/>
    </row>
    <row r="10" spans="1:7" ht="58" x14ac:dyDescent="0.35">
      <c r="A10" s="1"/>
      <c r="B10" s="72" t="s">
        <v>1146</v>
      </c>
      <c r="C10" s="99" t="s">
        <v>110</v>
      </c>
      <c r="D10" s="14">
        <v>0</v>
      </c>
      <c r="E10" s="14">
        <v>1</v>
      </c>
      <c r="F10" s="14">
        <v>1</v>
      </c>
      <c r="G10" s="14"/>
    </row>
  </sheetData>
  <mergeCells count="1">
    <mergeCell ref="A5:G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G27"/>
  <sheetViews>
    <sheetView zoomScale="90" zoomScaleNormal="90" workbookViewId="0">
      <selection activeCell="B8" sqref="B8"/>
    </sheetView>
  </sheetViews>
  <sheetFormatPr baseColWidth="10" defaultColWidth="10.90625" defaultRowHeight="14.5" x14ac:dyDescent="0.35"/>
  <cols>
    <col min="1" max="1" width="19.26953125" bestFit="1" customWidth="1"/>
    <col min="2" max="2" width="65.1796875" bestFit="1" customWidth="1"/>
    <col min="3" max="3" width="51.6328125" bestFit="1" customWidth="1"/>
    <col min="4" max="4" width="12.453125" bestFit="1" customWidth="1"/>
    <col min="5" max="6" width="15.81640625" bestFit="1" customWidth="1"/>
    <col min="7" max="7" width="26" hidden="1" customWidth="1"/>
  </cols>
  <sheetData>
    <row r="2" spans="1:7" x14ac:dyDescent="0.35">
      <c r="A2" s="10" t="s">
        <v>6</v>
      </c>
      <c r="B2" s="1" t="s">
        <v>635</v>
      </c>
      <c r="C2" s="42"/>
    </row>
    <row r="3" spans="1:7" ht="29" x14ac:dyDescent="0.35">
      <c r="A3" s="107" t="s">
        <v>7</v>
      </c>
      <c r="B3" s="72" t="s">
        <v>1147</v>
      </c>
      <c r="C3" s="42"/>
    </row>
    <row r="5" spans="1:7" x14ac:dyDescent="0.35">
      <c r="A5" s="352" t="s">
        <v>54</v>
      </c>
      <c r="B5" s="352"/>
      <c r="C5" s="352"/>
      <c r="D5" s="352"/>
      <c r="E5" s="352"/>
      <c r="F5" s="352"/>
      <c r="G5" s="352"/>
    </row>
    <row r="6" spans="1:7" x14ac:dyDescent="0.35">
      <c r="A6" s="13" t="s">
        <v>52</v>
      </c>
      <c r="B6" s="13" t="s">
        <v>53</v>
      </c>
      <c r="C6" s="13" t="s">
        <v>106</v>
      </c>
      <c r="D6" s="13" t="s">
        <v>12</v>
      </c>
      <c r="E6" s="13" t="s">
        <v>13</v>
      </c>
      <c r="F6" s="13" t="s">
        <v>15</v>
      </c>
      <c r="G6" s="13" t="s">
        <v>73</v>
      </c>
    </row>
    <row r="7" spans="1:7" x14ac:dyDescent="0.35">
      <c r="A7" s="9" t="s">
        <v>69</v>
      </c>
      <c r="B7" s="126"/>
      <c r="C7" s="9"/>
      <c r="D7" s="9"/>
      <c r="E7" s="9"/>
      <c r="F7" s="9"/>
      <c r="G7" s="9"/>
    </row>
    <row r="8" spans="1:7" x14ac:dyDescent="0.35">
      <c r="A8" s="1"/>
      <c r="B8" s="237" t="s">
        <v>272</v>
      </c>
      <c r="C8" s="1" t="s">
        <v>119</v>
      </c>
      <c r="D8" s="14">
        <v>0</v>
      </c>
      <c r="E8" s="5">
        <v>1</v>
      </c>
      <c r="F8" s="5">
        <v>1</v>
      </c>
      <c r="G8" s="96">
        <v>61</v>
      </c>
    </row>
    <row r="9" spans="1:7" x14ac:dyDescent="0.35">
      <c r="A9" s="1"/>
      <c r="B9" s="237" t="s">
        <v>273</v>
      </c>
      <c r="C9" s="1" t="s">
        <v>636</v>
      </c>
      <c r="D9" s="14">
        <v>0</v>
      </c>
      <c r="E9" s="5">
        <v>1</v>
      </c>
      <c r="F9" s="5">
        <v>1</v>
      </c>
      <c r="G9" s="96">
        <v>52</v>
      </c>
    </row>
    <row r="10" spans="1:7" x14ac:dyDescent="0.35">
      <c r="A10" s="1"/>
      <c r="B10" s="237" t="s">
        <v>274</v>
      </c>
      <c r="C10" s="1" t="s">
        <v>1253</v>
      </c>
      <c r="D10" s="14">
        <v>0</v>
      </c>
      <c r="E10" s="5">
        <v>1</v>
      </c>
      <c r="F10" s="5">
        <v>1</v>
      </c>
      <c r="G10" s="96">
        <v>61</v>
      </c>
    </row>
    <row r="11" spans="1:7" x14ac:dyDescent="0.35">
      <c r="A11" s="1"/>
      <c r="B11" s="237" t="s">
        <v>275</v>
      </c>
      <c r="C11" s="1" t="s">
        <v>119</v>
      </c>
      <c r="D11" s="14">
        <v>0</v>
      </c>
      <c r="E11" s="5">
        <v>1</v>
      </c>
      <c r="F11" s="5">
        <v>1</v>
      </c>
      <c r="G11" s="96">
        <v>71</v>
      </c>
    </row>
    <row r="12" spans="1:7" x14ac:dyDescent="0.35">
      <c r="A12" s="1"/>
      <c r="B12" s="237" t="s">
        <v>276</v>
      </c>
      <c r="C12" s="1" t="s">
        <v>119</v>
      </c>
      <c r="D12" s="14">
        <v>0</v>
      </c>
      <c r="E12" s="5">
        <v>1</v>
      </c>
      <c r="F12" s="5">
        <v>1</v>
      </c>
      <c r="G12" s="96">
        <v>58</v>
      </c>
    </row>
    <row r="13" spans="1:7" x14ac:dyDescent="0.35">
      <c r="A13" s="1"/>
      <c r="B13" s="237" t="s">
        <v>277</v>
      </c>
      <c r="C13" s="1" t="s">
        <v>119</v>
      </c>
      <c r="D13" s="14">
        <v>0</v>
      </c>
      <c r="E13" s="5">
        <v>1</v>
      </c>
      <c r="F13" s="5">
        <v>1</v>
      </c>
      <c r="G13" s="96">
        <v>69</v>
      </c>
    </row>
    <row r="14" spans="1:7" x14ac:dyDescent="0.35">
      <c r="A14" s="28" t="s">
        <v>1</v>
      </c>
      <c r="B14" s="240"/>
      <c r="C14" s="28"/>
      <c r="D14" s="130"/>
      <c r="E14" s="130"/>
      <c r="F14" s="130"/>
      <c r="G14" s="131"/>
    </row>
    <row r="15" spans="1:7" x14ac:dyDescent="0.35">
      <c r="A15" s="1"/>
      <c r="B15" s="237" t="s">
        <v>278</v>
      </c>
      <c r="C15" s="1" t="s">
        <v>108</v>
      </c>
      <c r="D15" s="14">
        <v>0</v>
      </c>
      <c r="E15" s="5">
        <v>2</v>
      </c>
      <c r="F15" s="5">
        <v>2</v>
      </c>
      <c r="G15" s="96">
        <f>(11.85/20+11.52/20)/2*100</f>
        <v>58.424999999999997</v>
      </c>
    </row>
    <row r="16" spans="1:7" x14ac:dyDescent="0.35">
      <c r="A16" s="1"/>
      <c r="B16" s="237" t="s">
        <v>279</v>
      </c>
      <c r="C16" s="1" t="s">
        <v>108</v>
      </c>
      <c r="D16" s="14">
        <v>0</v>
      </c>
      <c r="E16" s="5">
        <v>2</v>
      </c>
      <c r="F16" s="5">
        <v>2</v>
      </c>
      <c r="G16" s="96">
        <f>(11.63/20+10/20)/2*100</f>
        <v>54.075000000000003</v>
      </c>
    </row>
    <row r="17" spans="1:7" x14ac:dyDescent="0.35">
      <c r="A17" s="31" t="s">
        <v>2</v>
      </c>
      <c r="B17" s="242"/>
      <c r="C17" s="31"/>
      <c r="D17" s="41"/>
      <c r="E17" s="41"/>
      <c r="F17" s="41"/>
      <c r="G17" s="132"/>
    </row>
    <row r="18" spans="1:7" x14ac:dyDescent="0.35">
      <c r="A18" s="1"/>
      <c r="B18" s="237" t="s">
        <v>280</v>
      </c>
      <c r="C18" s="1" t="s">
        <v>107</v>
      </c>
      <c r="D18" s="14">
        <v>0</v>
      </c>
      <c r="E18" s="5">
        <v>1</v>
      </c>
      <c r="F18" s="5">
        <v>1</v>
      </c>
      <c r="G18" s="96">
        <f>17/20*100</f>
        <v>85</v>
      </c>
    </row>
    <row r="19" spans="1:7" x14ac:dyDescent="0.35">
      <c r="A19" s="1"/>
      <c r="B19" s="237" t="s">
        <v>281</v>
      </c>
      <c r="C19" s="1" t="s">
        <v>107</v>
      </c>
      <c r="D19" s="14">
        <v>0</v>
      </c>
      <c r="E19" s="5">
        <v>1</v>
      </c>
      <c r="F19" s="5">
        <v>1</v>
      </c>
      <c r="G19" s="96">
        <f>14.17/20*100</f>
        <v>70.850000000000009</v>
      </c>
    </row>
    <row r="20" spans="1:7" x14ac:dyDescent="0.35">
      <c r="A20" s="1"/>
      <c r="B20" s="237" t="s">
        <v>282</v>
      </c>
      <c r="C20" s="1" t="s">
        <v>107</v>
      </c>
      <c r="D20" s="14">
        <v>0</v>
      </c>
      <c r="E20" s="5">
        <v>1</v>
      </c>
      <c r="F20" s="5">
        <v>1</v>
      </c>
      <c r="G20" s="96">
        <f>15.12/20*100</f>
        <v>75.599999999999994</v>
      </c>
    </row>
    <row r="21" spans="1:7" x14ac:dyDescent="0.35">
      <c r="A21" s="1"/>
      <c r="B21" s="237" t="s">
        <v>283</v>
      </c>
      <c r="C21" s="1" t="s">
        <v>107</v>
      </c>
      <c r="D21" s="14">
        <v>0</v>
      </c>
      <c r="E21" s="5">
        <v>1</v>
      </c>
      <c r="F21" s="5">
        <v>1</v>
      </c>
      <c r="G21" s="96">
        <f>12.83/20*100</f>
        <v>64.149999999999991</v>
      </c>
    </row>
    <row r="24" spans="1:7" x14ac:dyDescent="0.35">
      <c r="A24" s="352" t="s">
        <v>84</v>
      </c>
      <c r="B24" s="352"/>
      <c r="C24" s="352"/>
      <c r="D24" s="352"/>
      <c r="E24" s="352"/>
      <c r="F24" s="352"/>
      <c r="G24" s="352"/>
    </row>
    <row r="25" spans="1:7" x14ac:dyDescent="0.35">
      <c r="A25" s="13" t="s">
        <v>52</v>
      </c>
      <c r="B25" s="13" t="s">
        <v>53</v>
      </c>
      <c r="C25" s="13" t="s">
        <v>106</v>
      </c>
      <c r="D25" s="13" t="s">
        <v>12</v>
      </c>
      <c r="E25" s="13" t="s">
        <v>13</v>
      </c>
      <c r="F25" s="13" t="s">
        <v>15</v>
      </c>
      <c r="G25" s="13" t="s">
        <v>14</v>
      </c>
    </row>
    <row r="26" spans="1:7" x14ac:dyDescent="0.35">
      <c r="A26" s="9" t="s">
        <v>69</v>
      </c>
      <c r="B26" s="9"/>
      <c r="C26" s="9"/>
      <c r="D26" s="127"/>
      <c r="E26" s="127"/>
      <c r="F26" s="127"/>
      <c r="G26" s="127"/>
    </row>
    <row r="27" spans="1:7" x14ac:dyDescent="0.35">
      <c r="A27" s="1"/>
      <c r="B27" s="1" t="s">
        <v>844</v>
      </c>
      <c r="C27" s="1"/>
      <c r="D27" s="155">
        <v>0</v>
      </c>
      <c r="E27" s="155">
        <v>1</v>
      </c>
      <c r="F27" s="155">
        <v>1</v>
      </c>
      <c r="G27" s="115">
        <v>57</v>
      </c>
    </row>
  </sheetData>
  <mergeCells count="2">
    <mergeCell ref="A5:G5"/>
    <mergeCell ref="A24:G24"/>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2:K39"/>
  <sheetViews>
    <sheetView topLeftCell="A10" zoomScale="70" zoomScaleNormal="70" workbookViewId="0">
      <selection activeCell="J13" sqref="J13"/>
    </sheetView>
  </sheetViews>
  <sheetFormatPr baseColWidth="10" defaultColWidth="10.90625" defaultRowHeight="14.5" x14ac:dyDescent="0.35"/>
  <cols>
    <col min="1" max="1" width="21.54296875" customWidth="1"/>
    <col min="2" max="2" width="80.453125" customWidth="1"/>
    <col min="3" max="3" width="56.54296875" customWidth="1"/>
    <col min="4" max="4" width="13.1796875" bestFit="1" customWidth="1"/>
    <col min="5" max="5" width="17.1796875" bestFit="1" customWidth="1"/>
    <col min="6" max="6" width="16.6328125" bestFit="1" customWidth="1"/>
    <col min="7" max="7" width="27.1796875" hidden="1" customWidth="1"/>
    <col min="10" max="10" width="11.1796875" bestFit="1" customWidth="1"/>
    <col min="11" max="11" width="11.81640625" customWidth="1"/>
  </cols>
  <sheetData>
    <row r="2" spans="1:11" x14ac:dyDescent="0.35">
      <c r="A2" s="10" t="s">
        <v>6</v>
      </c>
      <c r="B2" s="1" t="s">
        <v>55</v>
      </c>
      <c r="C2" s="42"/>
    </row>
    <row r="3" spans="1:11" x14ac:dyDescent="0.35">
      <c r="A3" s="10" t="s">
        <v>7</v>
      </c>
      <c r="B3" s="1" t="s">
        <v>147</v>
      </c>
      <c r="C3" s="42"/>
    </row>
    <row r="5" spans="1:11" x14ac:dyDescent="0.35">
      <c r="A5" s="352" t="s">
        <v>54</v>
      </c>
      <c r="B5" s="352"/>
      <c r="C5" s="352"/>
      <c r="D5" s="352"/>
      <c r="E5" s="352"/>
      <c r="F5" s="352"/>
      <c r="G5" s="352"/>
    </row>
    <row r="6" spans="1:11" x14ac:dyDescent="0.35">
      <c r="A6" s="13" t="s">
        <v>52</v>
      </c>
      <c r="B6" s="13" t="s">
        <v>51</v>
      </c>
      <c r="C6" s="13" t="s">
        <v>106</v>
      </c>
      <c r="D6" s="13" t="s">
        <v>12</v>
      </c>
      <c r="E6" s="13" t="s">
        <v>13</v>
      </c>
      <c r="F6" s="13" t="s">
        <v>15</v>
      </c>
      <c r="G6" s="47" t="s">
        <v>73</v>
      </c>
    </row>
    <row r="7" spans="1:11" x14ac:dyDescent="0.35">
      <c r="A7" s="59" t="s">
        <v>20</v>
      </c>
      <c r="B7" s="35"/>
      <c r="C7" s="35"/>
      <c r="D7" s="39"/>
      <c r="E7" s="39"/>
      <c r="F7" s="39"/>
      <c r="G7" s="48"/>
    </row>
    <row r="8" spans="1:11" ht="43.5" x14ac:dyDescent="0.35">
      <c r="A8" s="1"/>
      <c r="B8" s="226" t="s">
        <v>1148</v>
      </c>
      <c r="C8" s="58" t="s">
        <v>110</v>
      </c>
      <c r="D8" s="6">
        <v>1</v>
      </c>
      <c r="E8" s="6">
        <v>0</v>
      </c>
      <c r="F8" s="5">
        <v>1</v>
      </c>
      <c r="G8" s="52" t="s">
        <v>80</v>
      </c>
    </row>
    <row r="9" spans="1:11" ht="43.5" x14ac:dyDescent="0.35">
      <c r="A9" s="1"/>
      <c r="B9" s="72" t="s">
        <v>1149</v>
      </c>
      <c r="C9" s="82" t="s">
        <v>110</v>
      </c>
      <c r="D9" s="6">
        <v>0</v>
      </c>
      <c r="E9" s="6">
        <v>1</v>
      </c>
      <c r="F9" s="5">
        <v>1</v>
      </c>
      <c r="G9" s="110"/>
    </row>
    <row r="10" spans="1:11" ht="29" x14ac:dyDescent="0.35">
      <c r="A10" s="1"/>
      <c r="B10" s="72" t="s">
        <v>1150</v>
      </c>
      <c r="C10" s="82" t="s">
        <v>110</v>
      </c>
      <c r="D10" s="6">
        <v>1</v>
      </c>
      <c r="E10" s="6">
        <v>0</v>
      </c>
      <c r="F10" s="5">
        <v>1</v>
      </c>
      <c r="G10" s="110"/>
    </row>
    <row r="11" spans="1:11" ht="43.5" x14ac:dyDescent="0.35">
      <c r="A11" s="1"/>
      <c r="B11" s="72" t="s">
        <v>1151</v>
      </c>
      <c r="C11" s="82" t="s">
        <v>110</v>
      </c>
      <c r="D11" s="6">
        <v>1</v>
      </c>
      <c r="E11" s="6">
        <v>0</v>
      </c>
      <c r="F11" s="5">
        <v>1</v>
      </c>
      <c r="G11" s="110"/>
    </row>
    <row r="12" spans="1:11" ht="29" x14ac:dyDescent="0.35">
      <c r="A12" s="7"/>
      <c r="B12" s="72" t="s">
        <v>1152</v>
      </c>
      <c r="C12" s="82" t="s">
        <v>110</v>
      </c>
      <c r="D12" s="6">
        <v>0</v>
      </c>
      <c r="E12" s="6">
        <v>1</v>
      </c>
      <c r="F12" s="5">
        <v>1</v>
      </c>
      <c r="G12" s="109"/>
    </row>
    <row r="13" spans="1:11" ht="29" x14ac:dyDescent="0.35">
      <c r="A13" s="7"/>
      <c r="B13" s="72" t="s">
        <v>1153</v>
      </c>
      <c r="C13" s="104" t="s">
        <v>126</v>
      </c>
      <c r="D13" s="6">
        <v>0</v>
      </c>
      <c r="E13" s="6">
        <v>1</v>
      </c>
      <c r="F13" s="5">
        <v>1</v>
      </c>
      <c r="G13" s="110"/>
      <c r="J13" s="45"/>
      <c r="K13" s="46"/>
    </row>
    <row r="14" spans="1:11" ht="43.5" x14ac:dyDescent="0.35">
      <c r="A14" s="7"/>
      <c r="B14" s="72" t="s">
        <v>1154</v>
      </c>
      <c r="C14" s="81" t="s">
        <v>110</v>
      </c>
      <c r="D14" s="6">
        <v>1</v>
      </c>
      <c r="E14" s="6">
        <v>0</v>
      </c>
      <c r="F14" s="5">
        <v>1</v>
      </c>
      <c r="G14" s="110"/>
      <c r="J14" s="45"/>
      <c r="K14" s="46"/>
    </row>
    <row r="15" spans="1:11" x14ac:dyDescent="0.35">
      <c r="A15" s="27" t="s">
        <v>56</v>
      </c>
      <c r="B15" s="243"/>
      <c r="C15" s="79"/>
      <c r="D15" s="40"/>
      <c r="E15" s="40"/>
      <c r="F15" s="40"/>
      <c r="G15" s="53"/>
      <c r="J15" s="50"/>
      <c r="K15" s="51"/>
    </row>
    <row r="16" spans="1:11" ht="29" x14ac:dyDescent="0.35">
      <c r="A16" s="1"/>
      <c r="B16" s="261" t="s">
        <v>1155</v>
      </c>
      <c r="C16" s="105" t="s">
        <v>122</v>
      </c>
      <c r="D16" s="5">
        <v>0</v>
      </c>
      <c r="E16" s="5">
        <v>1</v>
      </c>
      <c r="F16" s="5">
        <v>1</v>
      </c>
      <c r="G16" s="110"/>
    </row>
    <row r="17" spans="1:7" ht="29" x14ac:dyDescent="0.35">
      <c r="A17" s="1"/>
      <c r="B17" s="261" t="s">
        <v>1156</v>
      </c>
      <c r="C17" s="105" t="s">
        <v>125</v>
      </c>
      <c r="D17" s="5">
        <v>0</v>
      </c>
      <c r="E17" s="5">
        <v>1</v>
      </c>
      <c r="F17" s="5">
        <v>1</v>
      </c>
      <c r="G17" s="110"/>
    </row>
    <row r="18" spans="1:7" ht="29" x14ac:dyDescent="0.35">
      <c r="A18" s="1"/>
      <c r="B18" s="261" t="s">
        <v>1157</v>
      </c>
      <c r="C18" s="105" t="s">
        <v>122</v>
      </c>
      <c r="D18" s="5">
        <v>1</v>
      </c>
      <c r="E18" s="5">
        <v>0</v>
      </c>
      <c r="F18" s="5">
        <v>1</v>
      </c>
      <c r="G18" s="110"/>
    </row>
    <row r="19" spans="1:7" x14ac:dyDescent="0.35">
      <c r="A19" s="31" t="s">
        <v>2</v>
      </c>
      <c r="B19" s="249"/>
      <c r="C19" s="80"/>
      <c r="D19" s="41"/>
      <c r="E19" s="41"/>
      <c r="F19" s="41"/>
      <c r="G19" s="54"/>
    </row>
    <row r="20" spans="1:7" x14ac:dyDescent="0.35">
      <c r="A20" s="7"/>
      <c r="B20" s="262" t="s">
        <v>57</v>
      </c>
      <c r="C20" s="83" t="s">
        <v>124</v>
      </c>
      <c r="D20" s="16">
        <v>0</v>
      </c>
      <c r="E20" s="6">
        <v>2</v>
      </c>
      <c r="F20" s="6">
        <v>2</v>
      </c>
      <c r="G20" s="56">
        <f>(14.4/20+14.4/20)*100/2</f>
        <v>72</v>
      </c>
    </row>
    <row r="21" spans="1:7" x14ac:dyDescent="0.35">
      <c r="A21" s="7"/>
      <c r="B21" s="262" t="s">
        <v>83</v>
      </c>
      <c r="C21" s="83" t="s">
        <v>107</v>
      </c>
      <c r="D21" s="16">
        <v>0</v>
      </c>
      <c r="E21" s="6">
        <v>1</v>
      </c>
      <c r="F21" s="6">
        <v>1</v>
      </c>
      <c r="G21" s="55">
        <f>11.08/20*100</f>
        <v>55.400000000000006</v>
      </c>
    </row>
    <row r="22" spans="1:7" ht="33.75" customHeight="1" x14ac:dyDescent="0.35">
      <c r="A22" s="7"/>
      <c r="B22" s="253" t="s">
        <v>1158</v>
      </c>
      <c r="C22" s="17" t="s">
        <v>127</v>
      </c>
      <c r="D22" s="16">
        <v>0</v>
      </c>
      <c r="E22" s="6">
        <v>2</v>
      </c>
      <c r="F22" s="6">
        <v>2</v>
      </c>
      <c r="G22" s="188"/>
    </row>
    <row r="23" spans="1:7" ht="29" x14ac:dyDescent="0.35">
      <c r="A23" s="1"/>
      <c r="B23" s="202" t="s">
        <v>1159</v>
      </c>
      <c r="C23" s="58" t="s">
        <v>128</v>
      </c>
      <c r="D23" s="14">
        <v>0</v>
      </c>
      <c r="E23" s="14">
        <v>1</v>
      </c>
      <c r="F23" s="14">
        <v>1</v>
      </c>
      <c r="G23" s="110"/>
    </row>
    <row r="24" spans="1:7" ht="43.5" x14ac:dyDescent="0.35">
      <c r="A24" s="1"/>
      <c r="B24" s="202" t="s">
        <v>1160</v>
      </c>
      <c r="C24" s="58" t="s">
        <v>107</v>
      </c>
      <c r="D24" s="14">
        <v>0</v>
      </c>
      <c r="E24" s="14">
        <v>1</v>
      </c>
      <c r="F24" s="14">
        <v>1</v>
      </c>
      <c r="G24" s="110"/>
    </row>
    <row r="25" spans="1:7" ht="29" x14ac:dyDescent="0.35">
      <c r="A25" s="1"/>
      <c r="B25" s="202" t="s">
        <v>1161</v>
      </c>
      <c r="C25" s="58" t="s">
        <v>107</v>
      </c>
      <c r="D25" s="14">
        <v>0</v>
      </c>
      <c r="E25" s="14">
        <v>1</v>
      </c>
      <c r="F25" s="14">
        <v>1</v>
      </c>
      <c r="G25" s="110"/>
    </row>
    <row r="26" spans="1:7" ht="29" x14ac:dyDescent="0.35">
      <c r="A26" s="1"/>
      <c r="B26" s="202" t="s">
        <v>1162</v>
      </c>
      <c r="C26" s="58" t="s">
        <v>107</v>
      </c>
      <c r="D26" s="14">
        <v>0</v>
      </c>
      <c r="E26" s="14">
        <v>1</v>
      </c>
      <c r="F26" s="14">
        <v>1</v>
      </c>
      <c r="G26" s="110"/>
    </row>
    <row r="27" spans="1:7" ht="29" x14ac:dyDescent="0.35">
      <c r="A27" s="1"/>
      <c r="B27" s="202" t="s">
        <v>1163</v>
      </c>
      <c r="C27" s="58" t="s">
        <v>107</v>
      </c>
      <c r="D27" s="14">
        <v>1</v>
      </c>
      <c r="E27" s="14">
        <v>0</v>
      </c>
      <c r="F27" s="14">
        <v>1</v>
      </c>
      <c r="G27" s="110"/>
    </row>
    <row r="28" spans="1:7" ht="29" x14ac:dyDescent="0.35">
      <c r="A28" s="1"/>
      <c r="B28" s="253" t="s">
        <v>1164</v>
      </c>
      <c r="C28" s="17" t="s">
        <v>107</v>
      </c>
      <c r="D28" s="14">
        <v>0</v>
      </c>
      <c r="E28" s="14">
        <v>1</v>
      </c>
      <c r="F28" s="14">
        <v>1</v>
      </c>
      <c r="G28" s="110"/>
    </row>
    <row r="29" spans="1:7" ht="29" x14ac:dyDescent="0.35">
      <c r="A29" s="1"/>
      <c r="B29" s="202" t="s">
        <v>1165</v>
      </c>
      <c r="C29" s="58" t="s">
        <v>107</v>
      </c>
      <c r="D29" s="14">
        <v>0</v>
      </c>
      <c r="E29" s="14">
        <v>1</v>
      </c>
      <c r="F29" s="14">
        <v>1</v>
      </c>
      <c r="G29" s="110"/>
    </row>
    <row r="30" spans="1:7" x14ac:dyDescent="0.35">
      <c r="B30" s="49"/>
      <c r="C30" s="49"/>
    </row>
    <row r="31" spans="1:7" x14ac:dyDescent="0.35">
      <c r="B31" s="49"/>
      <c r="C31" s="49"/>
    </row>
    <row r="32" spans="1:7" x14ac:dyDescent="0.35">
      <c r="A32" s="352" t="s">
        <v>117</v>
      </c>
      <c r="B32" s="352"/>
      <c r="C32" s="352"/>
      <c r="D32" s="352"/>
      <c r="E32" s="352"/>
      <c r="F32" s="352"/>
      <c r="G32" s="352"/>
    </row>
    <row r="33" spans="1:7" x14ac:dyDescent="0.35">
      <c r="A33" s="13" t="s">
        <v>52</v>
      </c>
      <c r="B33" s="13" t="s">
        <v>53</v>
      </c>
      <c r="C33" s="13" t="s">
        <v>106</v>
      </c>
      <c r="D33" s="13" t="s">
        <v>12</v>
      </c>
      <c r="E33" s="13" t="s">
        <v>13</v>
      </c>
      <c r="F33" s="13" t="s">
        <v>15</v>
      </c>
      <c r="G33" s="13" t="s">
        <v>73</v>
      </c>
    </row>
    <row r="34" spans="1:7" x14ac:dyDescent="0.35">
      <c r="A34" s="1" t="s">
        <v>133</v>
      </c>
      <c r="B34" s="106"/>
      <c r="C34" s="106"/>
      <c r="D34" s="91"/>
      <c r="E34" s="91"/>
      <c r="F34" s="91"/>
      <c r="G34" s="91"/>
    </row>
    <row r="35" spans="1:7" x14ac:dyDescent="0.35">
      <c r="A35" s="1"/>
      <c r="B35" s="72" t="s">
        <v>140</v>
      </c>
      <c r="C35" s="72"/>
      <c r="D35" s="14">
        <v>0</v>
      </c>
      <c r="E35" s="14">
        <v>1</v>
      </c>
      <c r="F35" s="14">
        <v>1</v>
      </c>
      <c r="G35" s="96">
        <f>14/20*100</f>
        <v>70</v>
      </c>
    </row>
    <row r="36" spans="1:7" x14ac:dyDescent="0.35">
      <c r="B36" s="49"/>
      <c r="C36" s="49"/>
    </row>
    <row r="37" spans="1:7" x14ac:dyDescent="0.35">
      <c r="B37" s="49" t="s">
        <v>168</v>
      </c>
      <c r="C37" s="49"/>
    </row>
    <row r="38" spans="1:7" x14ac:dyDescent="0.35">
      <c r="B38" s="49"/>
      <c r="C38" s="49"/>
    </row>
    <row r="39" spans="1:7" x14ac:dyDescent="0.35">
      <c r="B39" s="49"/>
      <c r="C39" s="49"/>
    </row>
  </sheetData>
  <mergeCells count="2">
    <mergeCell ref="A5:G5"/>
    <mergeCell ref="A32:G32"/>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2:G43"/>
  <sheetViews>
    <sheetView zoomScale="70" zoomScaleNormal="70" workbookViewId="0">
      <selection activeCell="C33" sqref="C33"/>
    </sheetView>
  </sheetViews>
  <sheetFormatPr baseColWidth="10" defaultColWidth="10.90625" defaultRowHeight="14.5" x14ac:dyDescent="0.35"/>
  <cols>
    <col min="1" max="1" width="19.26953125" bestFit="1" customWidth="1"/>
    <col min="2" max="2" width="116.26953125" customWidth="1"/>
    <col min="3" max="3" width="52.6328125" bestFit="1" customWidth="1"/>
    <col min="4" max="4" width="12.453125" bestFit="1" customWidth="1"/>
    <col min="5" max="6" width="15.81640625" bestFit="1" customWidth="1"/>
    <col min="7" max="7" width="26" hidden="1" customWidth="1"/>
  </cols>
  <sheetData>
    <row r="2" spans="1:7" x14ac:dyDescent="0.35">
      <c r="A2" s="10" t="s">
        <v>6</v>
      </c>
      <c r="B2" s="1" t="s">
        <v>631</v>
      </c>
      <c r="C2" s="42"/>
    </row>
    <row r="3" spans="1:7" x14ac:dyDescent="0.35">
      <c r="A3" s="10" t="s">
        <v>7</v>
      </c>
      <c r="B3" s="83" t="s">
        <v>630</v>
      </c>
      <c r="C3" s="42"/>
    </row>
    <row r="5" spans="1:7" x14ac:dyDescent="0.35">
      <c r="A5" s="352" t="s">
        <v>54</v>
      </c>
      <c r="B5" s="352"/>
      <c r="C5" s="352"/>
      <c r="D5" s="352"/>
      <c r="E5" s="352"/>
      <c r="F5" s="352"/>
      <c r="G5" s="352"/>
    </row>
    <row r="6" spans="1:7" x14ac:dyDescent="0.35">
      <c r="A6" s="13" t="s">
        <v>52</v>
      </c>
      <c r="B6" s="13" t="s">
        <v>53</v>
      </c>
      <c r="C6" s="13" t="s">
        <v>106</v>
      </c>
      <c r="D6" s="13" t="s">
        <v>12</v>
      </c>
      <c r="E6" s="13" t="s">
        <v>13</v>
      </c>
      <c r="F6" s="13" t="s">
        <v>15</v>
      </c>
      <c r="G6" s="13" t="s">
        <v>73</v>
      </c>
    </row>
    <row r="7" spans="1:7" x14ac:dyDescent="0.35">
      <c r="A7" s="34" t="s">
        <v>20</v>
      </c>
      <c r="B7" s="35"/>
      <c r="C7" s="34"/>
      <c r="D7" s="34"/>
      <c r="E7" s="34"/>
      <c r="F7" s="34"/>
      <c r="G7" s="34"/>
    </row>
    <row r="8" spans="1:7" ht="29" x14ac:dyDescent="0.35">
      <c r="A8" s="1"/>
      <c r="B8" s="99" t="s">
        <v>260</v>
      </c>
      <c r="C8" s="58" t="s">
        <v>1166</v>
      </c>
      <c r="D8" s="14">
        <v>0</v>
      </c>
      <c r="E8" s="5">
        <v>9</v>
      </c>
      <c r="F8" s="5">
        <v>9</v>
      </c>
      <c r="G8" s="96"/>
    </row>
    <row r="9" spans="1:7" ht="29" x14ac:dyDescent="0.35">
      <c r="A9" s="1"/>
      <c r="B9" s="72" t="s">
        <v>1167</v>
      </c>
      <c r="C9" s="99" t="s">
        <v>110</v>
      </c>
      <c r="D9" s="14">
        <v>0</v>
      </c>
      <c r="E9" s="5">
        <v>2</v>
      </c>
      <c r="F9" s="5">
        <v>2</v>
      </c>
      <c r="G9" s="14"/>
    </row>
    <row r="10" spans="1:7" ht="43.5" x14ac:dyDescent="0.35">
      <c r="A10" s="1"/>
      <c r="B10" s="72" t="s">
        <v>1168</v>
      </c>
      <c r="C10" s="99" t="s">
        <v>110</v>
      </c>
      <c r="D10" s="14">
        <v>0</v>
      </c>
      <c r="E10" s="14">
        <v>4</v>
      </c>
      <c r="F10" s="14">
        <v>4</v>
      </c>
      <c r="G10" s="14"/>
    </row>
    <row r="11" spans="1:7" ht="29" x14ac:dyDescent="0.35">
      <c r="A11" s="1"/>
      <c r="B11" s="72" t="s">
        <v>1169</v>
      </c>
      <c r="C11" s="99" t="s">
        <v>110</v>
      </c>
      <c r="D11" s="14">
        <v>0</v>
      </c>
      <c r="E11" s="14">
        <v>4</v>
      </c>
      <c r="F11" s="14">
        <v>4</v>
      </c>
      <c r="G11" s="14"/>
    </row>
    <row r="12" spans="1:7" ht="31.5" customHeight="1" x14ac:dyDescent="0.35">
      <c r="A12" s="1"/>
      <c r="B12" s="226" t="s">
        <v>1170</v>
      </c>
      <c r="C12" s="99" t="s">
        <v>110</v>
      </c>
      <c r="D12" s="14">
        <v>0</v>
      </c>
      <c r="E12" s="14">
        <v>1</v>
      </c>
      <c r="F12" s="14">
        <v>1</v>
      </c>
      <c r="G12" s="14"/>
    </row>
    <row r="13" spans="1:7" ht="43.5" x14ac:dyDescent="0.35">
      <c r="A13" s="1"/>
      <c r="B13" s="72" t="s">
        <v>1171</v>
      </c>
      <c r="C13" s="99" t="s">
        <v>110</v>
      </c>
      <c r="D13" s="14">
        <v>0</v>
      </c>
      <c r="E13" s="14">
        <v>2</v>
      </c>
      <c r="F13" s="14">
        <v>2</v>
      </c>
      <c r="G13" s="14"/>
    </row>
    <row r="14" spans="1:7" ht="43.5" x14ac:dyDescent="0.35">
      <c r="A14" s="1"/>
      <c r="B14" s="72" t="s">
        <v>1172</v>
      </c>
      <c r="C14" s="99" t="s">
        <v>110</v>
      </c>
      <c r="D14" s="14">
        <v>0</v>
      </c>
      <c r="E14" s="14">
        <v>1</v>
      </c>
      <c r="F14" s="14">
        <v>1</v>
      </c>
      <c r="G14" s="14"/>
    </row>
    <row r="15" spans="1:7" ht="30.25" customHeight="1" x14ac:dyDescent="0.35">
      <c r="A15" s="1"/>
      <c r="B15" s="226" t="s">
        <v>1173</v>
      </c>
      <c r="C15" s="99" t="s">
        <v>110</v>
      </c>
      <c r="D15" s="14">
        <v>0</v>
      </c>
      <c r="E15" s="14">
        <v>1</v>
      </c>
      <c r="F15" s="14">
        <v>1</v>
      </c>
      <c r="G15" s="14"/>
    </row>
    <row r="16" spans="1:7" ht="43.5" x14ac:dyDescent="0.35">
      <c r="A16" s="1"/>
      <c r="B16" s="72" t="s">
        <v>1174</v>
      </c>
      <c r="C16" s="99" t="s">
        <v>110</v>
      </c>
      <c r="D16" s="14">
        <v>0</v>
      </c>
      <c r="E16" s="14">
        <v>1</v>
      </c>
      <c r="F16" s="14">
        <v>1</v>
      </c>
      <c r="G16" s="14"/>
    </row>
    <row r="17" spans="1:7" ht="29" x14ac:dyDescent="0.35">
      <c r="A17" s="1"/>
      <c r="B17" s="72" t="s">
        <v>1175</v>
      </c>
      <c r="C17" s="99" t="s">
        <v>110</v>
      </c>
      <c r="D17" s="14">
        <v>0</v>
      </c>
      <c r="E17" s="14">
        <v>2</v>
      </c>
      <c r="F17" s="14">
        <v>2</v>
      </c>
      <c r="G17" s="14"/>
    </row>
    <row r="18" spans="1:7" ht="29" x14ac:dyDescent="0.35">
      <c r="A18" s="1"/>
      <c r="B18" s="72" t="s">
        <v>1176</v>
      </c>
      <c r="C18" s="99" t="s">
        <v>110</v>
      </c>
      <c r="D18" s="14">
        <v>1</v>
      </c>
      <c r="E18" s="14">
        <v>0</v>
      </c>
      <c r="F18" s="14">
        <v>1</v>
      </c>
      <c r="G18" s="14"/>
    </row>
    <row r="19" spans="1:7" ht="43.5" x14ac:dyDescent="0.35">
      <c r="A19" s="1"/>
      <c r="B19" s="72" t="s">
        <v>1177</v>
      </c>
      <c r="C19" s="99" t="s">
        <v>110</v>
      </c>
      <c r="D19" s="14">
        <v>0</v>
      </c>
      <c r="E19" s="14">
        <v>1</v>
      </c>
      <c r="F19" s="14">
        <v>1</v>
      </c>
      <c r="G19" s="14"/>
    </row>
    <row r="20" spans="1:7" ht="29" x14ac:dyDescent="0.35">
      <c r="A20" s="1"/>
      <c r="B20" s="72" t="s">
        <v>1178</v>
      </c>
      <c r="C20" s="99" t="s">
        <v>110</v>
      </c>
      <c r="D20" s="14">
        <v>0</v>
      </c>
      <c r="E20" s="14">
        <v>1</v>
      </c>
      <c r="F20" s="14">
        <v>1</v>
      </c>
      <c r="G20" s="14"/>
    </row>
    <row r="21" spans="1:7" ht="43.5" x14ac:dyDescent="0.35">
      <c r="A21" s="1"/>
      <c r="B21" s="72" t="s">
        <v>1077</v>
      </c>
      <c r="C21" s="99" t="s">
        <v>110</v>
      </c>
      <c r="D21" s="16">
        <v>2</v>
      </c>
      <c r="E21" s="16">
        <v>0</v>
      </c>
      <c r="F21" s="16">
        <v>2</v>
      </c>
      <c r="G21" s="1"/>
    </row>
    <row r="22" spans="1:7" ht="29" x14ac:dyDescent="0.35">
      <c r="A22" s="1"/>
      <c r="B22" s="72" t="s">
        <v>1078</v>
      </c>
      <c r="C22" s="99" t="s">
        <v>110</v>
      </c>
      <c r="D22" s="16">
        <v>0</v>
      </c>
      <c r="E22" s="16">
        <v>2</v>
      </c>
      <c r="F22" s="16">
        <v>2</v>
      </c>
      <c r="G22" s="1"/>
    </row>
    <row r="23" spans="1:7" ht="29" x14ac:dyDescent="0.35">
      <c r="A23" s="1"/>
      <c r="B23" s="72" t="s">
        <v>1350</v>
      </c>
      <c r="C23" s="99" t="s">
        <v>110</v>
      </c>
      <c r="D23" s="16">
        <v>0</v>
      </c>
      <c r="E23" s="16">
        <v>1</v>
      </c>
      <c r="F23" s="16">
        <v>1</v>
      </c>
      <c r="G23" s="1"/>
    </row>
    <row r="24" spans="1:7" ht="43.5" x14ac:dyDescent="0.35">
      <c r="A24" s="1"/>
      <c r="B24" s="72" t="s">
        <v>1351</v>
      </c>
      <c r="C24" s="99" t="s">
        <v>110</v>
      </c>
      <c r="D24" s="16">
        <v>1</v>
      </c>
      <c r="E24" s="16">
        <v>0</v>
      </c>
      <c r="F24" s="16">
        <v>1</v>
      </c>
      <c r="G24" s="1"/>
    </row>
    <row r="25" spans="1:7" x14ac:dyDescent="0.35">
      <c r="A25" s="31" t="s">
        <v>2</v>
      </c>
      <c r="B25" s="31"/>
      <c r="C25" s="31"/>
      <c r="D25" s="31"/>
      <c r="E25" s="31"/>
      <c r="F25" s="31"/>
    </row>
    <row r="26" spans="1:7" ht="130.5" x14ac:dyDescent="0.35">
      <c r="A26" s="1"/>
      <c r="B26" s="72" t="s">
        <v>1554</v>
      </c>
      <c r="C26" s="99" t="s">
        <v>1555</v>
      </c>
      <c r="D26" s="14">
        <v>0</v>
      </c>
      <c r="E26" s="14">
        <v>1</v>
      </c>
      <c r="F26" s="14">
        <v>1</v>
      </c>
    </row>
    <row r="27" spans="1:7" x14ac:dyDescent="0.35">
      <c r="A27" s="1"/>
      <c r="B27" s="1"/>
      <c r="C27" s="1"/>
      <c r="D27" s="1"/>
      <c r="E27" s="1"/>
      <c r="F27" s="1"/>
    </row>
    <row r="28" spans="1:7" x14ac:dyDescent="0.35">
      <c r="A28" s="42"/>
      <c r="B28" s="42"/>
      <c r="C28" s="42"/>
      <c r="D28" s="42"/>
      <c r="E28" s="42"/>
      <c r="F28" s="42"/>
    </row>
    <row r="29" spans="1:7" x14ac:dyDescent="0.35">
      <c r="A29" s="42"/>
      <c r="B29" s="42"/>
      <c r="C29" s="42"/>
      <c r="D29" s="42"/>
      <c r="E29" s="42"/>
      <c r="F29" s="42"/>
    </row>
    <row r="30" spans="1:7" x14ac:dyDescent="0.35">
      <c r="A30" s="42"/>
      <c r="B30" s="42"/>
      <c r="C30" s="42"/>
      <c r="D30" s="42"/>
      <c r="E30" s="42"/>
      <c r="F30" s="42"/>
    </row>
    <row r="31" spans="1:7" x14ac:dyDescent="0.35">
      <c r="A31" s="42"/>
      <c r="B31" s="42"/>
      <c r="C31" s="42"/>
      <c r="D31" s="42"/>
      <c r="E31" s="42"/>
      <c r="F31" s="42"/>
    </row>
    <row r="32" spans="1:7" x14ac:dyDescent="0.35">
      <c r="A32" s="42"/>
      <c r="B32" s="42"/>
      <c r="C32" s="42"/>
      <c r="D32" s="42"/>
      <c r="E32" s="42"/>
      <c r="F32" s="42"/>
    </row>
    <row r="33" spans="1:6" x14ac:dyDescent="0.35">
      <c r="A33" s="42"/>
      <c r="B33" s="42"/>
      <c r="C33" s="42"/>
      <c r="D33" s="42"/>
      <c r="E33" s="42"/>
      <c r="F33" s="42"/>
    </row>
    <row r="34" spans="1:6" x14ac:dyDescent="0.35">
      <c r="A34" s="42"/>
      <c r="B34" s="42"/>
      <c r="C34" s="42"/>
      <c r="D34" s="42"/>
      <c r="E34" s="42"/>
      <c r="F34" s="42"/>
    </row>
    <row r="35" spans="1:6" x14ac:dyDescent="0.35">
      <c r="A35" s="42"/>
      <c r="B35" s="42"/>
      <c r="C35" s="42"/>
      <c r="D35" s="42"/>
      <c r="E35" s="42"/>
      <c r="F35" s="42"/>
    </row>
    <row r="36" spans="1:6" x14ac:dyDescent="0.35">
      <c r="A36" s="42"/>
      <c r="B36" s="42"/>
      <c r="C36" s="42"/>
      <c r="D36" s="42"/>
      <c r="E36" s="42"/>
      <c r="F36" s="42"/>
    </row>
    <row r="37" spans="1:6" x14ac:dyDescent="0.35">
      <c r="A37" s="42"/>
      <c r="B37" s="42"/>
      <c r="C37" s="42"/>
      <c r="D37" s="42"/>
      <c r="E37" s="42"/>
      <c r="F37" s="42"/>
    </row>
    <row r="38" spans="1:6" x14ac:dyDescent="0.35">
      <c r="A38" s="42"/>
      <c r="B38" s="42"/>
      <c r="C38" s="42"/>
      <c r="D38" s="42"/>
      <c r="E38" s="42"/>
      <c r="F38" s="42"/>
    </row>
    <row r="39" spans="1:6" x14ac:dyDescent="0.35">
      <c r="A39" s="42"/>
      <c r="B39" s="42"/>
      <c r="C39" s="42"/>
      <c r="D39" s="42"/>
      <c r="E39" s="42"/>
      <c r="F39" s="42"/>
    </row>
    <row r="40" spans="1:6" x14ac:dyDescent="0.35">
      <c r="A40" s="42"/>
      <c r="B40" s="42"/>
      <c r="C40" s="42"/>
      <c r="D40" s="42"/>
      <c r="E40" s="42"/>
      <c r="F40" s="42"/>
    </row>
    <row r="41" spans="1:6" x14ac:dyDescent="0.35">
      <c r="A41" s="42"/>
      <c r="B41" s="42"/>
      <c r="C41" s="42"/>
      <c r="D41" s="42"/>
      <c r="E41" s="42"/>
      <c r="F41" s="42"/>
    </row>
    <row r="42" spans="1:6" x14ac:dyDescent="0.35">
      <c r="A42" s="42"/>
      <c r="B42" s="42"/>
      <c r="C42" s="42"/>
      <c r="D42" s="42"/>
      <c r="E42" s="42"/>
      <c r="F42" s="42"/>
    </row>
    <row r="43" spans="1:6" x14ac:dyDescent="0.35">
      <c r="A43" s="42"/>
      <c r="B43" s="42"/>
      <c r="C43" s="42"/>
      <c r="D43" s="42"/>
      <c r="E43" s="42"/>
      <c r="F43" s="42"/>
    </row>
  </sheetData>
  <mergeCells count="1">
    <mergeCell ref="A5:G5"/>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2:G57"/>
  <sheetViews>
    <sheetView zoomScale="90" zoomScaleNormal="90" workbookViewId="0">
      <selection activeCell="B35" sqref="B35"/>
    </sheetView>
  </sheetViews>
  <sheetFormatPr baseColWidth="10" defaultColWidth="10.90625" defaultRowHeight="14.5" x14ac:dyDescent="0.35"/>
  <cols>
    <col min="1" max="1" width="21.453125" bestFit="1" customWidth="1"/>
    <col min="2" max="2" width="77.26953125" customWidth="1"/>
    <col min="3" max="3" width="67.1796875" bestFit="1" customWidth="1"/>
    <col min="4" max="4" width="12.453125" bestFit="1" customWidth="1"/>
    <col min="5" max="6" width="15.81640625" bestFit="1" customWidth="1"/>
    <col min="7" max="7" width="20.1796875" hidden="1" customWidth="1"/>
  </cols>
  <sheetData>
    <row r="2" spans="1:7" x14ac:dyDescent="0.35">
      <c r="A2" s="10" t="s">
        <v>6</v>
      </c>
      <c r="B2" s="1" t="s">
        <v>912</v>
      </c>
      <c r="C2" s="42"/>
    </row>
    <row r="3" spans="1:7" x14ac:dyDescent="0.35">
      <c r="A3" s="10" t="s">
        <v>7</v>
      </c>
      <c r="B3" s="83" t="s">
        <v>632</v>
      </c>
      <c r="C3" s="42"/>
    </row>
    <row r="5" spans="1:7" x14ac:dyDescent="0.35">
      <c r="A5" s="352" t="s">
        <v>54</v>
      </c>
      <c r="B5" s="352"/>
      <c r="C5" s="352"/>
      <c r="D5" s="352"/>
      <c r="E5" s="352"/>
      <c r="F5" s="352"/>
      <c r="G5" s="352"/>
    </row>
    <row r="6" spans="1:7" x14ac:dyDescent="0.35">
      <c r="A6" s="13" t="s">
        <v>52</v>
      </c>
      <c r="B6" s="13" t="s">
        <v>53</v>
      </c>
      <c r="C6" s="13" t="s">
        <v>106</v>
      </c>
      <c r="D6" s="13" t="s">
        <v>12</v>
      </c>
      <c r="E6" s="13" t="s">
        <v>13</v>
      </c>
      <c r="F6" s="13" t="s">
        <v>15</v>
      </c>
      <c r="G6" s="13" t="s">
        <v>14</v>
      </c>
    </row>
    <row r="7" spans="1:7" x14ac:dyDescent="0.35">
      <c r="A7" s="34" t="s">
        <v>20</v>
      </c>
      <c r="B7" s="35"/>
      <c r="C7" s="34"/>
      <c r="D7" s="34"/>
      <c r="E7" s="34"/>
      <c r="F7" s="34"/>
      <c r="G7" s="34"/>
    </row>
    <row r="8" spans="1:7" ht="43.5" x14ac:dyDescent="0.35">
      <c r="A8" s="1"/>
      <c r="B8" s="72" t="s">
        <v>1180</v>
      </c>
      <c r="C8" s="99" t="s">
        <v>110</v>
      </c>
      <c r="D8" s="16">
        <v>1</v>
      </c>
      <c r="E8" s="6">
        <v>0</v>
      </c>
      <c r="F8" s="6">
        <v>1</v>
      </c>
      <c r="G8" s="8" t="s">
        <v>16</v>
      </c>
    </row>
    <row r="9" spans="1:7" ht="29" x14ac:dyDescent="0.35">
      <c r="A9" s="1"/>
      <c r="B9" s="292" t="s">
        <v>1179</v>
      </c>
      <c r="C9" s="99" t="s">
        <v>110</v>
      </c>
      <c r="D9" s="16">
        <v>0</v>
      </c>
      <c r="E9" s="6">
        <v>1</v>
      </c>
      <c r="F9" s="6">
        <v>1</v>
      </c>
      <c r="G9" s="8" t="s">
        <v>16</v>
      </c>
    </row>
    <row r="10" spans="1:7" s="171" customFormat="1" x14ac:dyDescent="0.35">
      <c r="A10" s="1"/>
      <c r="B10" s="237" t="s">
        <v>261</v>
      </c>
      <c r="C10" s="1" t="s">
        <v>110</v>
      </c>
      <c r="D10" s="8">
        <v>0</v>
      </c>
      <c r="E10" s="4">
        <v>1</v>
      </c>
      <c r="F10" s="4">
        <v>1</v>
      </c>
      <c r="G10" s="16" t="s">
        <v>157</v>
      </c>
    </row>
    <row r="11" spans="1:7" s="171" customFormat="1" x14ac:dyDescent="0.35">
      <c r="A11" s="1"/>
      <c r="B11" s="237" t="s">
        <v>262</v>
      </c>
      <c r="C11" s="1" t="s">
        <v>110</v>
      </c>
      <c r="D11" s="8">
        <v>0</v>
      </c>
      <c r="E11" s="4">
        <v>1</v>
      </c>
      <c r="F11" s="4">
        <v>1</v>
      </c>
      <c r="G11" s="16" t="s">
        <v>846</v>
      </c>
    </row>
    <row r="12" spans="1:7" s="290" customFormat="1" ht="29" x14ac:dyDescent="0.35">
      <c r="A12" s="1"/>
      <c r="B12" s="292" t="s">
        <v>1494</v>
      </c>
      <c r="C12" s="99" t="s">
        <v>110</v>
      </c>
      <c r="D12" s="16">
        <v>0</v>
      </c>
      <c r="E12" s="6">
        <v>1</v>
      </c>
      <c r="F12" s="6">
        <v>1</v>
      </c>
      <c r="G12" s="16"/>
    </row>
    <row r="13" spans="1:7" s="290" customFormat="1" ht="29" x14ac:dyDescent="0.35">
      <c r="A13" s="1"/>
      <c r="B13" s="292" t="s">
        <v>1491</v>
      </c>
      <c r="C13" s="99" t="s">
        <v>110</v>
      </c>
      <c r="D13" s="16">
        <v>0</v>
      </c>
      <c r="E13" s="6">
        <v>1</v>
      </c>
      <c r="F13" s="6">
        <v>1</v>
      </c>
      <c r="G13" s="16"/>
    </row>
    <row r="14" spans="1:7" s="290" customFormat="1" ht="29" x14ac:dyDescent="0.35">
      <c r="A14" s="1"/>
      <c r="B14" s="292" t="s">
        <v>1492</v>
      </c>
      <c r="C14" s="99" t="s">
        <v>110</v>
      </c>
      <c r="D14" s="16">
        <v>0</v>
      </c>
      <c r="E14" s="6">
        <v>1</v>
      </c>
      <c r="F14" s="6">
        <v>1</v>
      </c>
      <c r="G14" s="16"/>
    </row>
    <row r="15" spans="1:7" s="290" customFormat="1" ht="29" x14ac:dyDescent="0.35">
      <c r="A15" s="1"/>
      <c r="B15" s="292" t="s">
        <v>1493</v>
      </c>
      <c r="C15" s="99" t="s">
        <v>110</v>
      </c>
      <c r="D15" s="16">
        <v>0</v>
      </c>
      <c r="E15" s="6">
        <v>1</v>
      </c>
      <c r="F15" s="6">
        <v>1</v>
      </c>
      <c r="G15" s="16"/>
    </row>
    <row r="16" spans="1:7" s="290" customFormat="1" x14ac:dyDescent="0.35">
      <c r="A16" s="1"/>
      <c r="B16" s="99" t="s">
        <v>1427</v>
      </c>
      <c r="C16" s="1" t="s">
        <v>110</v>
      </c>
      <c r="D16" s="16">
        <v>0</v>
      </c>
      <c r="E16" s="6">
        <v>2</v>
      </c>
      <c r="F16" s="6">
        <v>2</v>
      </c>
      <c r="G16" s="16"/>
    </row>
    <row r="17" spans="1:7" s="290" customFormat="1" x14ac:dyDescent="0.35">
      <c r="A17" s="1"/>
      <c r="B17" s="99" t="s">
        <v>1426</v>
      </c>
      <c r="C17" s="1" t="s">
        <v>110</v>
      </c>
      <c r="D17" s="16">
        <v>0</v>
      </c>
      <c r="E17" s="6">
        <v>2</v>
      </c>
      <c r="F17" s="6">
        <v>2</v>
      </c>
      <c r="G17" s="16"/>
    </row>
    <row r="18" spans="1:7" x14ac:dyDescent="0.35">
      <c r="A18" s="9" t="s">
        <v>69</v>
      </c>
      <c r="B18" s="259"/>
      <c r="C18" s="9"/>
      <c r="D18" s="127"/>
      <c r="E18" s="127"/>
      <c r="F18" s="127"/>
      <c r="G18" s="127"/>
    </row>
    <row r="19" spans="1:7" x14ac:dyDescent="0.35">
      <c r="A19" s="1"/>
      <c r="B19" s="237" t="s">
        <v>263</v>
      </c>
      <c r="C19" s="1" t="s">
        <v>119</v>
      </c>
      <c r="D19" s="4">
        <v>0</v>
      </c>
      <c r="E19" s="4">
        <v>2</v>
      </c>
      <c r="F19" s="4">
        <v>2</v>
      </c>
      <c r="G19" s="114">
        <f>(13.73/20+11.3/20)/2*100</f>
        <v>62.575000000000003</v>
      </c>
    </row>
    <row r="20" spans="1:7" x14ac:dyDescent="0.35">
      <c r="A20" s="1"/>
      <c r="B20" s="237" t="s">
        <v>264</v>
      </c>
      <c r="C20" s="1" t="s">
        <v>119</v>
      </c>
      <c r="D20" s="4">
        <v>2</v>
      </c>
      <c r="E20" s="4">
        <v>0</v>
      </c>
      <c r="F20" s="4">
        <v>2</v>
      </c>
      <c r="G20" s="114">
        <v>0</v>
      </c>
    </row>
    <row r="21" spans="1:7" x14ac:dyDescent="0.35">
      <c r="A21" s="1"/>
      <c r="B21" s="237" t="s">
        <v>265</v>
      </c>
      <c r="C21" s="1" t="s">
        <v>119</v>
      </c>
      <c r="D21" s="4">
        <v>0</v>
      </c>
      <c r="E21" s="4">
        <v>2</v>
      </c>
      <c r="F21" s="4">
        <v>2</v>
      </c>
      <c r="G21" s="114">
        <f>(14.62/20+15.06/20)/2*100</f>
        <v>74.2</v>
      </c>
    </row>
    <row r="22" spans="1:7" x14ac:dyDescent="0.35">
      <c r="A22" s="1"/>
      <c r="B22" s="237" t="s">
        <v>266</v>
      </c>
      <c r="C22" s="1" t="s">
        <v>119</v>
      </c>
      <c r="D22" s="4">
        <v>1</v>
      </c>
      <c r="E22" s="4">
        <v>1</v>
      </c>
      <c r="F22" s="4">
        <v>2</v>
      </c>
      <c r="G22" s="114">
        <f>(9.4/20+12.01/20)/2*100</f>
        <v>53.524999999999999</v>
      </c>
    </row>
    <row r="23" spans="1:7" x14ac:dyDescent="0.35">
      <c r="A23" s="31" t="s">
        <v>2</v>
      </c>
      <c r="B23" s="242"/>
      <c r="C23" s="31"/>
      <c r="D23" s="38"/>
      <c r="E23" s="38"/>
      <c r="F23" s="38"/>
      <c r="G23" s="38"/>
    </row>
    <row r="24" spans="1:7" x14ac:dyDescent="0.35">
      <c r="A24" s="1"/>
      <c r="B24" s="237" t="s">
        <v>267</v>
      </c>
      <c r="C24" s="1" t="s">
        <v>633</v>
      </c>
      <c r="D24" s="4">
        <v>1</v>
      </c>
      <c r="E24" s="4">
        <v>0</v>
      </c>
      <c r="F24" s="4">
        <v>1</v>
      </c>
      <c r="G24" s="8" t="s">
        <v>16</v>
      </c>
    </row>
    <row r="25" spans="1:7" x14ac:dyDescent="0.35">
      <c r="A25" s="1"/>
      <c r="B25" s="237" t="s">
        <v>268</v>
      </c>
      <c r="C25" s="1" t="s">
        <v>107</v>
      </c>
      <c r="D25" s="8">
        <v>0</v>
      </c>
      <c r="E25" s="4">
        <v>1</v>
      </c>
      <c r="F25" s="4">
        <v>1</v>
      </c>
      <c r="G25" s="8" t="s">
        <v>78</v>
      </c>
    </row>
    <row r="26" spans="1:7" x14ac:dyDescent="0.35">
      <c r="A26" s="1"/>
      <c r="B26" s="237" t="s">
        <v>269</v>
      </c>
      <c r="C26" s="1" t="s">
        <v>107</v>
      </c>
      <c r="D26" s="8">
        <v>0</v>
      </c>
      <c r="E26" s="4">
        <v>1</v>
      </c>
      <c r="F26" s="4">
        <v>1</v>
      </c>
      <c r="G26" s="8" t="s">
        <v>16</v>
      </c>
    </row>
    <row r="27" spans="1:7" x14ac:dyDescent="0.35">
      <c r="A27" s="1"/>
      <c r="B27" s="237" t="s">
        <v>270</v>
      </c>
      <c r="C27" s="1" t="s">
        <v>107</v>
      </c>
      <c r="D27" s="8">
        <v>0</v>
      </c>
      <c r="E27" s="4">
        <v>1</v>
      </c>
      <c r="F27" s="4">
        <v>1</v>
      </c>
      <c r="G27" s="8" t="s">
        <v>79</v>
      </c>
    </row>
    <row r="28" spans="1:7" x14ac:dyDescent="0.35">
      <c r="A28" s="1"/>
      <c r="B28" s="237" t="s">
        <v>271</v>
      </c>
      <c r="C28" s="1" t="s">
        <v>107</v>
      </c>
      <c r="D28" s="8">
        <v>0</v>
      </c>
      <c r="E28" s="4">
        <v>1</v>
      </c>
      <c r="F28" s="4">
        <v>1</v>
      </c>
      <c r="G28" s="8" t="s">
        <v>16</v>
      </c>
    </row>
    <row r="29" spans="1:7" ht="29" x14ac:dyDescent="0.35">
      <c r="A29" s="1"/>
      <c r="B29" s="72" t="s">
        <v>1181</v>
      </c>
      <c r="C29" s="99" t="s">
        <v>107</v>
      </c>
      <c r="D29" s="14">
        <v>1</v>
      </c>
      <c r="E29" s="14">
        <v>0</v>
      </c>
      <c r="F29" s="14">
        <v>1</v>
      </c>
      <c r="G29" s="14" t="s">
        <v>845</v>
      </c>
    </row>
    <row r="30" spans="1:7" ht="29" x14ac:dyDescent="0.35">
      <c r="A30" s="1"/>
      <c r="B30" s="72" t="s">
        <v>1182</v>
      </c>
      <c r="C30" s="99" t="s">
        <v>107</v>
      </c>
      <c r="D30" s="14">
        <v>1</v>
      </c>
      <c r="E30" s="14">
        <v>0</v>
      </c>
      <c r="F30" s="14">
        <v>1</v>
      </c>
      <c r="G30" s="14" t="s">
        <v>845</v>
      </c>
    </row>
    <row r="31" spans="1:7" s="327" customFormat="1" x14ac:dyDescent="0.35">
      <c r="A31" s="1"/>
      <c r="B31" s="111" t="s">
        <v>1573</v>
      </c>
      <c r="C31" s="1" t="s">
        <v>107</v>
      </c>
      <c r="D31" s="14">
        <v>0</v>
      </c>
      <c r="E31" s="14">
        <v>1</v>
      </c>
      <c r="F31" s="14">
        <v>1</v>
      </c>
      <c r="G31" s="329"/>
    </row>
    <row r="32" spans="1:7" s="327" customFormat="1" x14ac:dyDescent="0.35">
      <c r="A32" s="1"/>
      <c r="B32" s="111" t="s">
        <v>1574</v>
      </c>
      <c r="C32" s="1" t="s">
        <v>107</v>
      </c>
      <c r="D32" s="14">
        <v>0</v>
      </c>
      <c r="E32" s="14">
        <v>1</v>
      </c>
      <c r="F32" s="14">
        <v>1</v>
      </c>
      <c r="G32" s="329"/>
    </row>
    <row r="33" spans="1:7" s="327" customFormat="1" x14ac:dyDescent="0.35">
      <c r="A33" s="1"/>
      <c r="B33" s="111" t="s">
        <v>1575</v>
      </c>
      <c r="C33" s="1" t="s">
        <v>107</v>
      </c>
      <c r="D33" s="14">
        <v>0</v>
      </c>
      <c r="E33" s="14">
        <v>1</v>
      </c>
      <c r="F33" s="14">
        <v>1</v>
      </c>
      <c r="G33" s="329"/>
    </row>
    <row r="34" spans="1:7" s="327" customFormat="1" x14ac:dyDescent="0.35">
      <c r="A34" s="1"/>
      <c r="B34" s="111" t="s">
        <v>1576</v>
      </c>
      <c r="C34" s="1" t="s">
        <v>107</v>
      </c>
      <c r="D34" s="14">
        <v>0</v>
      </c>
      <c r="E34" s="14">
        <v>1</v>
      </c>
      <c r="F34" s="14">
        <v>1</v>
      </c>
      <c r="G34" s="329"/>
    </row>
    <row r="35" spans="1:7" x14ac:dyDescent="0.35">
      <c r="G35" s="343"/>
    </row>
    <row r="36" spans="1:7" x14ac:dyDescent="0.35">
      <c r="G36" s="155" t="s">
        <v>74</v>
      </c>
    </row>
    <row r="37" spans="1:7" x14ac:dyDescent="0.35">
      <c r="A37" s="360" t="s">
        <v>117</v>
      </c>
      <c r="B37" s="361"/>
      <c r="C37" s="361"/>
      <c r="D37" s="361"/>
      <c r="E37" s="361"/>
      <c r="F37" s="362"/>
    </row>
    <row r="38" spans="1:7" x14ac:dyDescent="0.35">
      <c r="A38" s="13" t="s">
        <v>52</v>
      </c>
      <c r="B38" s="13" t="s">
        <v>53</v>
      </c>
      <c r="C38" s="13" t="s">
        <v>106</v>
      </c>
      <c r="D38" s="13" t="s">
        <v>12</v>
      </c>
      <c r="E38" s="13" t="s">
        <v>13</v>
      </c>
      <c r="F38" s="13" t="s">
        <v>15</v>
      </c>
    </row>
    <row r="39" spans="1:7" x14ac:dyDescent="0.35">
      <c r="A39" s="31" t="s">
        <v>2</v>
      </c>
      <c r="B39" s="31"/>
      <c r="C39" s="31"/>
      <c r="D39" s="31"/>
      <c r="E39" s="31"/>
      <c r="F39" s="31"/>
      <c r="G39" s="293"/>
    </row>
    <row r="40" spans="1:7" x14ac:dyDescent="0.35">
      <c r="A40" s="1"/>
      <c r="B40" s="1" t="s">
        <v>847</v>
      </c>
      <c r="C40" s="1"/>
      <c r="D40" s="155">
        <v>1</v>
      </c>
      <c r="E40" s="155">
        <v>0</v>
      </c>
      <c r="F40" s="155">
        <v>1</v>
      </c>
      <c r="G40" s="13" t="s">
        <v>14</v>
      </c>
    </row>
    <row r="41" spans="1:7" x14ac:dyDescent="0.35">
      <c r="A41" s="1"/>
      <c r="B41" s="1" t="s">
        <v>848</v>
      </c>
      <c r="C41" s="1"/>
      <c r="D41" s="155">
        <v>0</v>
      </c>
      <c r="E41" s="155">
        <v>1</v>
      </c>
      <c r="F41" s="155">
        <v>1</v>
      </c>
      <c r="G41" s="31"/>
    </row>
    <row r="42" spans="1:7" x14ac:dyDescent="0.35">
      <c r="A42" s="1" t="s">
        <v>133</v>
      </c>
      <c r="B42" s="91"/>
      <c r="C42" s="91"/>
      <c r="D42" s="92"/>
      <c r="E42" s="92"/>
      <c r="F42" s="92"/>
      <c r="G42" s="155" t="s">
        <v>80</v>
      </c>
    </row>
    <row r="43" spans="1:7" x14ac:dyDescent="0.35">
      <c r="A43" s="1"/>
      <c r="B43" s="1" t="s">
        <v>849</v>
      </c>
      <c r="C43" s="1"/>
      <c r="D43" s="155">
        <v>0</v>
      </c>
      <c r="E43" s="155">
        <v>1</v>
      </c>
      <c r="F43" s="155">
        <v>1</v>
      </c>
      <c r="G43" s="155" t="s">
        <v>16</v>
      </c>
    </row>
    <row r="44" spans="1:7" x14ac:dyDescent="0.35">
      <c r="G44" s="92"/>
    </row>
    <row r="45" spans="1:7" x14ac:dyDescent="0.35">
      <c r="G45" s="155" t="s">
        <v>18</v>
      </c>
    </row>
    <row r="57" spans="3:3" x14ac:dyDescent="0.35">
      <c r="C57" t="s">
        <v>634</v>
      </c>
    </row>
  </sheetData>
  <sortState xmlns:xlrd2="http://schemas.microsoft.com/office/spreadsheetml/2017/richdata2" ref="B8:F17">
    <sortCondition ref="B8:B17"/>
  </sortState>
  <mergeCells count="2">
    <mergeCell ref="A5:G5"/>
    <mergeCell ref="A37:F3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2:G17"/>
  <sheetViews>
    <sheetView workbookViewId="0">
      <selection activeCell="D7" sqref="D7"/>
    </sheetView>
  </sheetViews>
  <sheetFormatPr baseColWidth="10" defaultColWidth="10.90625" defaultRowHeight="14.5" x14ac:dyDescent="0.35"/>
  <cols>
    <col min="1" max="1" width="19.26953125" bestFit="1" customWidth="1"/>
    <col min="2" max="2" width="49.6328125" bestFit="1" customWidth="1"/>
    <col min="3" max="3" width="47.36328125" bestFit="1" customWidth="1"/>
    <col min="4" max="4" width="12.453125" bestFit="1" customWidth="1"/>
    <col min="5" max="6" width="15.81640625" bestFit="1" customWidth="1"/>
    <col min="7" max="7" width="20.1796875" hidden="1" customWidth="1"/>
  </cols>
  <sheetData>
    <row r="2" spans="1:7" x14ac:dyDescent="0.35">
      <c r="A2" s="10" t="s">
        <v>6</v>
      </c>
      <c r="B2" s="1" t="s">
        <v>628</v>
      </c>
      <c r="C2" s="42"/>
    </row>
    <row r="3" spans="1:7" x14ac:dyDescent="0.35">
      <c r="A3" s="10" t="s">
        <v>7</v>
      </c>
      <c r="B3" s="1" t="s">
        <v>256</v>
      </c>
      <c r="C3" s="42"/>
    </row>
    <row r="5" spans="1:7" x14ac:dyDescent="0.35">
      <c r="A5" s="352" t="s">
        <v>54</v>
      </c>
      <c r="B5" s="352"/>
      <c r="C5" s="352"/>
      <c r="D5" s="352"/>
      <c r="E5" s="352"/>
      <c r="F5" s="352"/>
      <c r="G5" s="352"/>
    </row>
    <row r="6" spans="1:7" x14ac:dyDescent="0.35">
      <c r="A6" s="13" t="s">
        <v>52</v>
      </c>
      <c r="B6" s="13" t="s">
        <v>53</v>
      </c>
      <c r="C6" s="13" t="s">
        <v>106</v>
      </c>
      <c r="D6" s="13" t="s">
        <v>12</v>
      </c>
      <c r="E6" s="13" t="s">
        <v>13</v>
      </c>
      <c r="F6" s="13" t="s">
        <v>15</v>
      </c>
      <c r="G6" s="13" t="s">
        <v>14</v>
      </c>
    </row>
    <row r="7" spans="1:7" s="325" customFormat="1" x14ac:dyDescent="0.35">
      <c r="A7" s="64" t="s">
        <v>69</v>
      </c>
      <c r="B7" s="187"/>
      <c r="C7" s="187"/>
      <c r="D7" s="187"/>
      <c r="E7" s="187"/>
      <c r="F7" s="187"/>
      <c r="G7" s="13"/>
    </row>
    <row r="8" spans="1:7" s="325" customFormat="1" x14ac:dyDescent="0.35">
      <c r="A8" s="71"/>
      <c r="B8" s="193" t="s">
        <v>1533</v>
      </c>
      <c r="C8" s="193" t="s">
        <v>1536</v>
      </c>
      <c r="D8" s="186">
        <v>0</v>
      </c>
      <c r="E8" s="186">
        <v>1</v>
      </c>
      <c r="F8" s="186">
        <v>1</v>
      </c>
      <c r="G8" s="13"/>
    </row>
    <row r="9" spans="1:7" s="325" customFormat="1" x14ac:dyDescent="0.35">
      <c r="A9" s="71"/>
      <c r="B9" s="193" t="s">
        <v>1534</v>
      </c>
      <c r="C9" s="193" t="s">
        <v>677</v>
      </c>
      <c r="D9" s="186">
        <v>0</v>
      </c>
      <c r="E9" s="186">
        <v>1</v>
      </c>
      <c r="F9" s="186">
        <v>1</v>
      </c>
      <c r="G9" s="13"/>
    </row>
    <row r="10" spans="1:7" s="325" customFormat="1" x14ac:dyDescent="0.35">
      <c r="A10" s="71"/>
      <c r="B10" s="193" t="s">
        <v>1535</v>
      </c>
      <c r="C10" s="193" t="s">
        <v>1537</v>
      </c>
      <c r="D10" s="186">
        <v>0</v>
      </c>
      <c r="E10" s="186">
        <v>1</v>
      </c>
      <c r="F10" s="186">
        <v>1</v>
      </c>
      <c r="G10" s="13"/>
    </row>
    <row r="11" spans="1:7" x14ac:dyDescent="0.35">
      <c r="A11" s="31" t="s">
        <v>2</v>
      </c>
      <c r="B11" s="32"/>
      <c r="C11" s="31"/>
      <c r="D11" s="38"/>
      <c r="E11" s="128"/>
      <c r="F11" s="128"/>
      <c r="G11" s="38"/>
    </row>
    <row r="12" spans="1:7" x14ac:dyDescent="0.35">
      <c r="A12" s="1"/>
      <c r="B12" s="99" t="s">
        <v>1428</v>
      </c>
      <c r="C12" s="1" t="s">
        <v>1431</v>
      </c>
      <c r="D12" s="16">
        <v>0</v>
      </c>
      <c r="E12" s="16">
        <v>1</v>
      </c>
      <c r="F12" s="14">
        <v>1</v>
      </c>
      <c r="G12" s="299" t="s">
        <v>627</v>
      </c>
    </row>
    <row r="13" spans="1:7" x14ac:dyDescent="0.35">
      <c r="A13" s="1"/>
      <c r="B13" s="99" t="s">
        <v>1429</v>
      </c>
      <c r="C13" s="1" t="s">
        <v>107</v>
      </c>
      <c r="D13" s="16">
        <v>0</v>
      </c>
      <c r="E13" s="16">
        <v>1</v>
      </c>
      <c r="F13" s="14">
        <v>1</v>
      </c>
      <c r="G13" s="299" t="s">
        <v>626</v>
      </c>
    </row>
    <row r="14" spans="1:7" x14ac:dyDescent="0.35">
      <c r="A14" s="1"/>
      <c r="B14" s="99" t="s">
        <v>1430</v>
      </c>
      <c r="C14" s="1" t="s">
        <v>107</v>
      </c>
      <c r="D14" s="16">
        <v>0</v>
      </c>
      <c r="E14" s="16">
        <v>1</v>
      </c>
      <c r="F14" s="14">
        <v>1</v>
      </c>
      <c r="G14" s="299" t="s">
        <v>626</v>
      </c>
    </row>
    <row r="15" spans="1:7" x14ac:dyDescent="0.35">
      <c r="A15" s="1"/>
      <c r="B15" s="237" t="s">
        <v>257</v>
      </c>
      <c r="C15" s="1" t="s">
        <v>107</v>
      </c>
      <c r="D15" s="14">
        <v>0</v>
      </c>
      <c r="E15" s="5">
        <v>1</v>
      </c>
      <c r="F15" s="5">
        <v>1</v>
      </c>
      <c r="G15" s="42"/>
    </row>
    <row r="16" spans="1:7" x14ac:dyDescent="0.35">
      <c r="A16" s="1"/>
      <c r="B16" s="237" t="s">
        <v>258</v>
      </c>
      <c r="C16" s="1" t="s">
        <v>107</v>
      </c>
      <c r="D16" s="14">
        <v>0</v>
      </c>
      <c r="E16" s="5">
        <v>1</v>
      </c>
      <c r="F16" s="5">
        <v>1</v>
      </c>
      <c r="G16" s="42"/>
    </row>
    <row r="17" spans="1:7" x14ac:dyDescent="0.35">
      <c r="A17" s="1"/>
      <c r="B17" s="237" t="s">
        <v>259</v>
      </c>
      <c r="C17" s="1" t="s">
        <v>107</v>
      </c>
      <c r="D17" s="14">
        <v>0</v>
      </c>
      <c r="E17" s="5">
        <v>1</v>
      </c>
      <c r="F17" s="5">
        <v>1</v>
      </c>
      <c r="G17" s="42"/>
    </row>
  </sheetData>
  <sortState xmlns:xlrd2="http://schemas.microsoft.com/office/spreadsheetml/2017/richdata2" ref="B12:F17">
    <sortCondition ref="B12:B17"/>
  </sortState>
  <mergeCells count="1">
    <mergeCell ref="A5:G5"/>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2:G17"/>
  <sheetViews>
    <sheetView workbookViewId="0">
      <selection activeCell="B18" sqref="B18"/>
    </sheetView>
  </sheetViews>
  <sheetFormatPr baseColWidth="10" defaultColWidth="10.90625" defaultRowHeight="14.5" x14ac:dyDescent="0.35"/>
  <cols>
    <col min="1" max="1" width="19.26953125" bestFit="1" customWidth="1"/>
    <col min="2" max="2" width="51.26953125" bestFit="1" customWidth="1"/>
    <col min="3" max="3" width="43.81640625" bestFit="1" customWidth="1"/>
    <col min="4" max="4" width="12.453125" bestFit="1" customWidth="1"/>
    <col min="5" max="6" width="15.81640625" bestFit="1" customWidth="1"/>
    <col min="7" max="7" width="20.1796875" hidden="1" customWidth="1"/>
  </cols>
  <sheetData>
    <row r="2" spans="1:7" x14ac:dyDescent="0.35">
      <c r="A2" s="10" t="s">
        <v>6</v>
      </c>
      <c r="B2" s="1" t="s">
        <v>637</v>
      </c>
      <c r="C2" s="42"/>
    </row>
    <row r="3" spans="1:7" ht="43.5" x14ac:dyDescent="0.35">
      <c r="A3" s="107" t="s">
        <v>7</v>
      </c>
      <c r="B3" s="58" t="s">
        <v>996</v>
      </c>
      <c r="C3" s="42"/>
    </row>
    <row r="5" spans="1:7" x14ac:dyDescent="0.35">
      <c r="A5" s="352" t="s">
        <v>54</v>
      </c>
      <c r="B5" s="352"/>
      <c r="C5" s="352"/>
      <c r="D5" s="352"/>
      <c r="E5" s="352"/>
      <c r="F5" s="352"/>
      <c r="G5" s="352"/>
    </row>
    <row r="6" spans="1:7" x14ac:dyDescent="0.35">
      <c r="A6" s="13" t="s">
        <v>52</v>
      </c>
      <c r="B6" s="13" t="s">
        <v>53</v>
      </c>
      <c r="C6" s="13" t="s">
        <v>106</v>
      </c>
      <c r="D6" s="13" t="s">
        <v>12</v>
      </c>
      <c r="E6" s="13" t="s">
        <v>13</v>
      </c>
      <c r="F6" s="13" t="s">
        <v>15</v>
      </c>
      <c r="G6" s="13" t="s">
        <v>14</v>
      </c>
    </row>
    <row r="7" spans="1:7" x14ac:dyDescent="0.35">
      <c r="A7" s="117" t="s">
        <v>70</v>
      </c>
      <c r="B7" s="129"/>
      <c r="C7" s="117"/>
      <c r="D7" s="117"/>
      <c r="E7" s="117"/>
      <c r="F7" s="117"/>
      <c r="G7" s="117"/>
    </row>
    <row r="8" spans="1:7" x14ac:dyDescent="0.35">
      <c r="A8" s="1"/>
      <c r="B8" s="237" t="s">
        <v>284</v>
      </c>
      <c r="C8" s="1" t="s">
        <v>638</v>
      </c>
      <c r="D8" s="14">
        <v>0</v>
      </c>
      <c r="E8" s="14">
        <v>1</v>
      </c>
      <c r="F8" s="14">
        <v>1</v>
      </c>
      <c r="G8" s="96"/>
    </row>
    <row r="9" spans="1:7" x14ac:dyDescent="0.35">
      <c r="A9" s="1"/>
      <c r="B9" s="237" t="s">
        <v>285</v>
      </c>
      <c r="C9" s="1" t="s">
        <v>245</v>
      </c>
      <c r="D9" s="14">
        <v>0</v>
      </c>
      <c r="E9" s="14">
        <v>1</v>
      </c>
      <c r="F9" s="14">
        <v>1</v>
      </c>
      <c r="G9" s="96"/>
    </row>
    <row r="10" spans="1:7" x14ac:dyDescent="0.35">
      <c r="A10" s="1"/>
      <c r="B10" s="237" t="s">
        <v>286</v>
      </c>
      <c r="C10" s="1" t="s">
        <v>245</v>
      </c>
      <c r="D10" s="14">
        <v>0</v>
      </c>
      <c r="E10" s="14">
        <v>2</v>
      </c>
      <c r="F10" s="14">
        <v>2</v>
      </c>
      <c r="G10" s="96"/>
    </row>
    <row r="11" spans="1:7" ht="29" x14ac:dyDescent="0.35">
      <c r="A11" s="1"/>
      <c r="B11" s="72" t="s">
        <v>1183</v>
      </c>
      <c r="C11" s="87" t="s">
        <v>245</v>
      </c>
      <c r="D11" s="16">
        <v>0</v>
      </c>
      <c r="E11" s="16">
        <v>2</v>
      </c>
      <c r="F11" s="16">
        <v>2</v>
      </c>
      <c r="G11" s="1"/>
    </row>
    <row r="12" spans="1:7" x14ac:dyDescent="0.35">
      <c r="A12" s="1"/>
      <c r="B12" s="1" t="s">
        <v>1273</v>
      </c>
      <c r="C12" s="7" t="s">
        <v>245</v>
      </c>
      <c r="D12" s="16">
        <v>0</v>
      </c>
      <c r="E12" s="16">
        <v>1</v>
      </c>
      <c r="F12" s="16">
        <v>1</v>
      </c>
      <c r="G12" s="1"/>
    </row>
    <row r="13" spans="1:7" x14ac:dyDescent="0.35">
      <c r="A13" s="31" t="s">
        <v>2</v>
      </c>
      <c r="B13" s="31"/>
      <c r="C13" s="31"/>
      <c r="D13" s="31"/>
      <c r="E13" s="31"/>
      <c r="F13" s="31"/>
    </row>
    <row r="14" spans="1:7" x14ac:dyDescent="0.35">
      <c r="A14" s="1"/>
      <c r="B14" s="99" t="s">
        <v>1569</v>
      </c>
      <c r="C14" s="99" t="s">
        <v>107</v>
      </c>
      <c r="D14" s="14">
        <v>0</v>
      </c>
      <c r="E14" s="14">
        <v>1</v>
      </c>
      <c r="F14" s="14">
        <v>1</v>
      </c>
    </row>
    <row r="15" spans="1:7" x14ac:dyDescent="0.35">
      <c r="A15" s="1"/>
      <c r="B15" s="99" t="s">
        <v>1570</v>
      </c>
      <c r="C15" s="99" t="s">
        <v>107</v>
      </c>
      <c r="D15" s="14">
        <v>0</v>
      </c>
      <c r="E15" s="14">
        <v>1</v>
      </c>
      <c r="F15" s="14">
        <v>1</v>
      </c>
    </row>
    <row r="16" spans="1:7" x14ac:dyDescent="0.35">
      <c r="A16" s="1"/>
      <c r="B16" s="99" t="s">
        <v>1571</v>
      </c>
      <c r="C16" s="99" t="s">
        <v>107</v>
      </c>
      <c r="D16" s="14">
        <v>0</v>
      </c>
      <c r="E16" s="14">
        <v>1</v>
      </c>
      <c r="F16" s="14">
        <v>1</v>
      </c>
    </row>
    <row r="17" spans="1:6" ht="29" x14ac:dyDescent="0.35">
      <c r="A17" s="1"/>
      <c r="B17" s="328" t="s">
        <v>1572</v>
      </c>
      <c r="C17" s="99" t="s">
        <v>107</v>
      </c>
      <c r="D17" s="14">
        <v>0</v>
      </c>
      <c r="E17" s="14">
        <v>1</v>
      </c>
      <c r="F17" s="14">
        <v>1</v>
      </c>
    </row>
  </sheetData>
  <mergeCells count="1">
    <mergeCell ref="A5:G5"/>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2:G28"/>
  <sheetViews>
    <sheetView topLeftCell="A4" zoomScale="90" zoomScaleNormal="90" workbookViewId="0">
      <selection activeCell="B23" sqref="B23"/>
    </sheetView>
  </sheetViews>
  <sheetFormatPr baseColWidth="10" defaultColWidth="10.90625" defaultRowHeight="14.5" x14ac:dyDescent="0.35"/>
  <cols>
    <col min="1" max="1" width="21.453125" bestFit="1" customWidth="1"/>
    <col min="2" max="2" width="59.453125" customWidth="1"/>
    <col min="3" max="3" width="55.453125" bestFit="1" customWidth="1"/>
    <col min="4" max="4" width="12.453125" bestFit="1" customWidth="1"/>
    <col min="5" max="6" width="15.81640625" bestFit="1" customWidth="1"/>
    <col min="7" max="7" width="20.1796875" hidden="1" customWidth="1"/>
  </cols>
  <sheetData>
    <row r="2" spans="1:7" x14ac:dyDescent="0.35">
      <c r="A2" s="10" t="s">
        <v>6</v>
      </c>
      <c r="B2" s="1" t="s">
        <v>639</v>
      </c>
      <c r="C2" s="42"/>
    </row>
    <row r="3" spans="1:7" ht="29" x14ac:dyDescent="0.35">
      <c r="A3" s="10" t="s">
        <v>7</v>
      </c>
      <c r="B3" s="72" t="s">
        <v>997</v>
      </c>
      <c r="C3" s="42"/>
    </row>
    <row r="5" spans="1:7" x14ac:dyDescent="0.35">
      <c r="A5" s="352" t="s">
        <v>54</v>
      </c>
      <c r="B5" s="352"/>
      <c r="C5" s="352"/>
      <c r="D5" s="352"/>
      <c r="E5" s="352"/>
      <c r="F5" s="352"/>
      <c r="G5" s="352"/>
    </row>
    <row r="6" spans="1:7" x14ac:dyDescent="0.35">
      <c r="A6" s="13" t="s">
        <v>52</v>
      </c>
      <c r="B6" s="13" t="s">
        <v>53</v>
      </c>
      <c r="C6" s="13" t="s">
        <v>106</v>
      </c>
      <c r="D6" s="13" t="s">
        <v>12</v>
      </c>
      <c r="E6" s="13" t="s">
        <v>13</v>
      </c>
      <c r="F6" s="13" t="s">
        <v>15</v>
      </c>
      <c r="G6" s="13" t="s">
        <v>14</v>
      </c>
    </row>
    <row r="7" spans="1:7" x14ac:dyDescent="0.35">
      <c r="A7" s="117" t="s">
        <v>70</v>
      </c>
      <c r="B7" s="129"/>
      <c r="C7" s="117"/>
      <c r="D7" s="117"/>
      <c r="E7" s="117"/>
      <c r="F7" s="117"/>
      <c r="G7" s="117"/>
    </row>
    <row r="8" spans="1:7" x14ac:dyDescent="0.35">
      <c r="A8" s="1"/>
      <c r="B8" s="237" t="s">
        <v>288</v>
      </c>
      <c r="C8" s="1" t="s">
        <v>245</v>
      </c>
      <c r="D8" s="14">
        <v>0</v>
      </c>
      <c r="E8" s="5">
        <v>1</v>
      </c>
      <c r="F8" s="5">
        <v>1</v>
      </c>
      <c r="G8" s="14" t="s">
        <v>76</v>
      </c>
    </row>
    <row r="9" spans="1:7" x14ac:dyDescent="0.35">
      <c r="A9" s="1"/>
      <c r="B9" s="237" t="s">
        <v>289</v>
      </c>
      <c r="C9" s="1" t="s">
        <v>245</v>
      </c>
      <c r="D9" s="14">
        <v>0</v>
      </c>
      <c r="E9" s="5">
        <v>1</v>
      </c>
      <c r="F9" s="5">
        <v>1</v>
      </c>
      <c r="G9" s="14" t="s">
        <v>75</v>
      </c>
    </row>
    <row r="10" spans="1:7" x14ac:dyDescent="0.35">
      <c r="A10" s="1"/>
      <c r="B10" s="237" t="s">
        <v>287</v>
      </c>
      <c r="C10" s="1" t="s">
        <v>245</v>
      </c>
      <c r="D10" s="14">
        <v>0</v>
      </c>
      <c r="E10" s="5">
        <v>1</v>
      </c>
      <c r="F10" s="5">
        <v>1</v>
      </c>
      <c r="G10" s="14" t="s">
        <v>17</v>
      </c>
    </row>
    <row r="11" spans="1:7" x14ac:dyDescent="0.35">
      <c r="A11" s="1"/>
      <c r="B11" s="237" t="s">
        <v>290</v>
      </c>
      <c r="C11" s="1" t="s">
        <v>245</v>
      </c>
      <c r="D11" s="14">
        <v>0</v>
      </c>
      <c r="E11" s="5">
        <v>1</v>
      </c>
      <c r="F11" s="5">
        <v>1</v>
      </c>
      <c r="G11" s="14" t="s">
        <v>75</v>
      </c>
    </row>
    <row r="12" spans="1:7" x14ac:dyDescent="0.35">
      <c r="A12" s="31" t="s">
        <v>2</v>
      </c>
      <c r="B12" s="242"/>
      <c r="C12" s="31"/>
      <c r="D12" s="41"/>
      <c r="E12" s="41"/>
      <c r="F12" s="41"/>
      <c r="G12" s="41"/>
    </row>
    <row r="13" spans="1:7" s="121" customFormat="1" x14ac:dyDescent="0.35">
      <c r="A13" s="7"/>
      <c r="B13" s="99" t="s">
        <v>952</v>
      </c>
      <c r="C13" s="7" t="s">
        <v>107</v>
      </c>
      <c r="D13" s="16">
        <v>0</v>
      </c>
      <c r="E13" s="16">
        <v>1</v>
      </c>
      <c r="F13" s="16">
        <v>1</v>
      </c>
      <c r="G13" s="16" t="s">
        <v>17</v>
      </c>
    </row>
    <row r="14" spans="1:7" s="121" customFormat="1" x14ac:dyDescent="0.35">
      <c r="A14" s="7"/>
      <c r="B14" s="237" t="s">
        <v>291</v>
      </c>
      <c r="C14" s="1" t="s">
        <v>107</v>
      </c>
      <c r="D14" s="14">
        <v>0</v>
      </c>
      <c r="E14" s="5">
        <v>1</v>
      </c>
      <c r="F14" s="5">
        <v>1</v>
      </c>
      <c r="G14" s="14" t="s">
        <v>16</v>
      </c>
    </row>
    <row r="15" spans="1:7" x14ac:dyDescent="0.35">
      <c r="A15" s="1"/>
      <c r="B15" s="237" t="s">
        <v>292</v>
      </c>
      <c r="C15" s="1" t="s">
        <v>107</v>
      </c>
      <c r="D15" s="14">
        <v>0</v>
      </c>
      <c r="E15" s="5">
        <v>1</v>
      </c>
      <c r="F15" s="5">
        <v>1</v>
      </c>
      <c r="G15" s="14" t="s">
        <v>75</v>
      </c>
    </row>
    <row r="16" spans="1:7" x14ac:dyDescent="0.35">
      <c r="A16" s="1"/>
      <c r="B16" s="99" t="s">
        <v>954</v>
      </c>
      <c r="C16" s="7" t="s">
        <v>107</v>
      </c>
      <c r="D16" s="16">
        <v>0</v>
      </c>
      <c r="E16" s="16">
        <v>1</v>
      </c>
      <c r="F16" s="16">
        <v>1</v>
      </c>
      <c r="G16" s="16" t="s">
        <v>625</v>
      </c>
    </row>
    <row r="17" spans="1:7" x14ac:dyDescent="0.35">
      <c r="A17" s="1"/>
      <c r="B17" s="99" t="s">
        <v>953</v>
      </c>
      <c r="C17" s="1" t="s">
        <v>107</v>
      </c>
      <c r="D17" s="14">
        <v>0</v>
      </c>
      <c r="E17" s="5">
        <v>1</v>
      </c>
      <c r="F17" s="5">
        <v>1</v>
      </c>
      <c r="G17" s="14" t="s">
        <v>16</v>
      </c>
    </row>
    <row r="18" spans="1:7" x14ac:dyDescent="0.35">
      <c r="A18" s="1"/>
      <c r="B18" s="237" t="s">
        <v>293</v>
      </c>
      <c r="C18" s="1" t="s">
        <v>107</v>
      </c>
      <c r="D18" s="14">
        <v>0</v>
      </c>
      <c r="E18" s="5">
        <v>2</v>
      </c>
      <c r="F18" s="5">
        <v>2</v>
      </c>
      <c r="G18" s="14" t="s">
        <v>641</v>
      </c>
    </row>
    <row r="19" spans="1:7" x14ac:dyDescent="0.35">
      <c r="A19" s="1"/>
      <c r="B19" s="237" t="s">
        <v>294</v>
      </c>
      <c r="C19" s="1" t="s">
        <v>107</v>
      </c>
      <c r="D19" s="14">
        <v>0</v>
      </c>
      <c r="E19" s="5">
        <v>1</v>
      </c>
      <c r="F19" s="5">
        <v>1</v>
      </c>
      <c r="G19" s="14" t="s">
        <v>76</v>
      </c>
    </row>
    <row r="20" spans="1:7" x14ac:dyDescent="0.35">
      <c r="A20" s="1"/>
      <c r="B20" s="237" t="s">
        <v>295</v>
      </c>
      <c r="C20" s="1" t="s">
        <v>640</v>
      </c>
      <c r="D20" s="14">
        <v>0</v>
      </c>
      <c r="E20" s="5">
        <v>1</v>
      </c>
      <c r="F20" s="5">
        <v>1</v>
      </c>
      <c r="G20" s="14" t="s">
        <v>77</v>
      </c>
    </row>
    <row r="21" spans="1:7" x14ac:dyDescent="0.35">
      <c r="A21" s="1"/>
      <c r="B21" s="237" t="s">
        <v>296</v>
      </c>
      <c r="C21" s="1" t="s">
        <v>107</v>
      </c>
      <c r="D21" s="14">
        <v>0</v>
      </c>
      <c r="E21" s="5">
        <v>1</v>
      </c>
      <c r="F21" s="5">
        <v>1</v>
      </c>
      <c r="G21" s="14" t="s">
        <v>17</v>
      </c>
    </row>
    <row r="22" spans="1:7" x14ac:dyDescent="0.35">
      <c r="A22" s="1"/>
      <c r="B22" s="237" t="s">
        <v>297</v>
      </c>
      <c r="C22" s="1" t="s">
        <v>107</v>
      </c>
      <c r="D22" s="14">
        <v>0</v>
      </c>
      <c r="E22" s="5">
        <v>1</v>
      </c>
      <c r="F22" s="5">
        <v>1</v>
      </c>
      <c r="G22" s="14" t="s">
        <v>17</v>
      </c>
    </row>
    <row r="25" spans="1:7" x14ac:dyDescent="0.35">
      <c r="A25" s="352" t="s">
        <v>117</v>
      </c>
      <c r="B25" s="352"/>
      <c r="C25" s="352"/>
      <c r="D25" s="352"/>
      <c r="E25" s="352"/>
      <c r="F25" s="352"/>
      <c r="G25" s="352"/>
    </row>
    <row r="26" spans="1:7" x14ac:dyDescent="0.35">
      <c r="A26" s="13" t="s">
        <v>52</v>
      </c>
      <c r="B26" s="13" t="s">
        <v>53</v>
      </c>
      <c r="C26" s="13" t="s">
        <v>106</v>
      </c>
      <c r="D26" s="13" t="s">
        <v>12</v>
      </c>
      <c r="E26" s="13" t="s">
        <v>13</v>
      </c>
      <c r="F26" s="13" t="s">
        <v>15</v>
      </c>
      <c r="G26" s="13" t="s">
        <v>14</v>
      </c>
    </row>
    <row r="27" spans="1:7" x14ac:dyDescent="0.35">
      <c r="A27" s="1" t="s">
        <v>133</v>
      </c>
      <c r="B27" s="91"/>
      <c r="C27" s="91"/>
      <c r="D27" s="92"/>
      <c r="E27" s="92"/>
      <c r="F27" s="92"/>
      <c r="G27" s="92"/>
    </row>
    <row r="28" spans="1:7" x14ac:dyDescent="0.35">
      <c r="A28" s="1"/>
      <c r="B28" s="1" t="s">
        <v>851</v>
      </c>
      <c r="C28" s="1"/>
      <c r="D28" s="155">
        <v>0</v>
      </c>
      <c r="E28" s="155">
        <v>1</v>
      </c>
      <c r="F28" s="155">
        <v>1</v>
      </c>
      <c r="G28" s="155" t="s">
        <v>850</v>
      </c>
    </row>
  </sheetData>
  <sortState xmlns:xlrd2="http://schemas.microsoft.com/office/spreadsheetml/2017/richdata2" ref="B14:F22">
    <sortCondition ref="B13:B22"/>
  </sortState>
  <mergeCells count="2">
    <mergeCell ref="A5:G5"/>
    <mergeCell ref="A25:G2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G30"/>
  <sheetViews>
    <sheetView zoomScale="80" zoomScaleNormal="80" workbookViewId="0">
      <selection activeCell="B36" sqref="B36"/>
    </sheetView>
  </sheetViews>
  <sheetFormatPr baseColWidth="10" defaultColWidth="10.90625" defaultRowHeight="14.5" x14ac:dyDescent="0.35"/>
  <cols>
    <col min="1" max="1" width="19.26953125" bestFit="1" customWidth="1"/>
    <col min="2" max="2" width="71.6328125" bestFit="1" customWidth="1"/>
    <col min="3" max="3" width="62" bestFit="1" customWidth="1"/>
    <col min="4" max="4" width="12.453125" bestFit="1" customWidth="1"/>
    <col min="5" max="6" width="15.81640625" bestFit="1" customWidth="1"/>
    <col min="7" max="7" width="20.1796875" hidden="1" customWidth="1"/>
  </cols>
  <sheetData>
    <row r="2" spans="1:7" x14ac:dyDescent="0.35">
      <c r="A2" s="10" t="s">
        <v>6</v>
      </c>
      <c r="B2" s="1" t="s">
        <v>690</v>
      </c>
      <c r="C2" s="42"/>
    </row>
    <row r="3" spans="1:7" ht="29" x14ac:dyDescent="0.35">
      <c r="A3" s="107" t="s">
        <v>7</v>
      </c>
      <c r="B3" s="72" t="s">
        <v>980</v>
      </c>
      <c r="C3" s="42"/>
    </row>
    <row r="5" spans="1:7" x14ac:dyDescent="0.35">
      <c r="A5" s="352" t="s">
        <v>54</v>
      </c>
      <c r="B5" s="352"/>
      <c r="C5" s="352"/>
      <c r="D5" s="352"/>
      <c r="E5" s="352"/>
      <c r="F5" s="352"/>
      <c r="G5" s="352"/>
    </row>
    <row r="6" spans="1:7" x14ac:dyDescent="0.35">
      <c r="A6" s="13" t="s">
        <v>52</v>
      </c>
      <c r="B6" s="13" t="s">
        <v>53</v>
      </c>
      <c r="C6" s="13" t="s">
        <v>106</v>
      </c>
      <c r="D6" s="13" t="s">
        <v>12</v>
      </c>
      <c r="E6" s="13" t="s">
        <v>13</v>
      </c>
      <c r="F6" s="13" t="s">
        <v>15</v>
      </c>
      <c r="G6" s="13" t="s">
        <v>14</v>
      </c>
    </row>
    <row r="7" spans="1:7" x14ac:dyDescent="0.35">
      <c r="A7" s="9" t="s">
        <v>69</v>
      </c>
      <c r="B7" s="126"/>
      <c r="C7" s="9"/>
      <c r="D7" s="9"/>
      <c r="E7" s="9"/>
      <c r="F7" s="9"/>
      <c r="G7" s="9"/>
    </row>
    <row r="8" spans="1:7" x14ac:dyDescent="0.35">
      <c r="A8" s="7"/>
      <c r="B8" s="239" t="s">
        <v>474</v>
      </c>
      <c r="C8" s="7" t="s">
        <v>119</v>
      </c>
      <c r="D8" s="8">
        <v>0</v>
      </c>
      <c r="E8" s="4">
        <v>1</v>
      </c>
      <c r="F8" s="4">
        <v>1</v>
      </c>
      <c r="G8" s="8">
        <v>10</v>
      </c>
    </row>
    <row r="9" spans="1:7" x14ac:dyDescent="0.35">
      <c r="A9" s="7"/>
      <c r="B9" s="239" t="s">
        <v>475</v>
      </c>
      <c r="C9" s="7" t="s">
        <v>688</v>
      </c>
      <c r="D9" s="8">
        <v>0</v>
      </c>
      <c r="E9" s="4">
        <v>1</v>
      </c>
      <c r="F9" s="4">
        <v>1</v>
      </c>
      <c r="G9" s="8">
        <v>10</v>
      </c>
    </row>
    <row r="10" spans="1:7" s="269" customFormat="1" x14ac:dyDescent="0.35">
      <c r="A10" s="7"/>
      <c r="B10" s="239" t="s">
        <v>1331</v>
      </c>
      <c r="C10" s="7" t="s">
        <v>119</v>
      </c>
      <c r="D10" s="16">
        <v>0</v>
      </c>
      <c r="E10" s="6">
        <v>1</v>
      </c>
      <c r="F10" s="4">
        <v>1</v>
      </c>
      <c r="G10" s="8"/>
    </row>
    <row r="11" spans="1:7" s="269" customFormat="1" x14ac:dyDescent="0.35">
      <c r="A11" s="7"/>
      <c r="B11" s="239" t="s">
        <v>1332</v>
      </c>
      <c r="C11" s="7" t="s">
        <v>119</v>
      </c>
      <c r="D11" s="16">
        <v>0</v>
      </c>
      <c r="E11" s="6">
        <v>1</v>
      </c>
      <c r="F11" s="4">
        <v>1</v>
      </c>
      <c r="G11" s="8"/>
    </row>
    <row r="12" spans="1:7" s="269" customFormat="1" x14ac:dyDescent="0.35">
      <c r="A12" s="7"/>
      <c r="B12" s="239" t="s">
        <v>1333</v>
      </c>
      <c r="C12" s="7" t="s">
        <v>119</v>
      </c>
      <c r="D12" s="16">
        <v>0</v>
      </c>
      <c r="E12" s="6">
        <v>1</v>
      </c>
      <c r="F12" s="4">
        <v>1</v>
      </c>
      <c r="G12" s="8"/>
    </row>
    <row r="13" spans="1:7" s="269" customFormat="1" ht="29" x14ac:dyDescent="0.35">
      <c r="A13" s="7"/>
      <c r="B13" s="87" t="s">
        <v>1334</v>
      </c>
      <c r="C13" s="157" t="s">
        <v>1364</v>
      </c>
      <c r="D13" s="16">
        <v>0</v>
      </c>
      <c r="E13" s="6">
        <v>1</v>
      </c>
      <c r="F13" s="6">
        <v>1</v>
      </c>
      <c r="G13" s="8"/>
    </row>
    <row r="14" spans="1:7" x14ac:dyDescent="0.35">
      <c r="A14" s="28" t="s">
        <v>1</v>
      </c>
      <c r="B14" s="240"/>
      <c r="C14" s="28"/>
      <c r="D14" s="37"/>
      <c r="E14" s="37"/>
      <c r="F14" s="37"/>
      <c r="G14" s="37"/>
    </row>
    <row r="15" spans="1:7" x14ac:dyDescent="0.35">
      <c r="A15" s="7"/>
      <c r="B15" s="239" t="s">
        <v>917</v>
      </c>
      <c r="C15" s="7" t="s">
        <v>109</v>
      </c>
      <c r="D15" s="8">
        <v>0</v>
      </c>
      <c r="E15" s="4">
        <v>2</v>
      </c>
      <c r="F15" s="4">
        <v>2</v>
      </c>
      <c r="G15" s="8" t="s">
        <v>18</v>
      </c>
    </row>
    <row r="16" spans="1:7" x14ac:dyDescent="0.35">
      <c r="A16" s="7"/>
      <c r="B16" s="239" t="s">
        <v>918</v>
      </c>
      <c r="C16" s="7" t="s">
        <v>689</v>
      </c>
      <c r="D16" s="8">
        <v>0</v>
      </c>
      <c r="E16" s="4">
        <v>2</v>
      </c>
      <c r="F16" s="4">
        <v>2</v>
      </c>
      <c r="G16" s="8" t="s">
        <v>1275</v>
      </c>
    </row>
    <row r="17" spans="1:7" x14ac:dyDescent="0.35">
      <c r="A17" s="7"/>
      <c r="B17" s="239" t="s">
        <v>919</v>
      </c>
      <c r="C17" s="7" t="s">
        <v>108</v>
      </c>
      <c r="D17" s="8">
        <v>0</v>
      </c>
      <c r="E17" s="4">
        <v>1</v>
      </c>
      <c r="F17" s="4">
        <v>1</v>
      </c>
      <c r="G17" s="8" t="s">
        <v>74</v>
      </c>
    </row>
    <row r="18" spans="1:7" x14ac:dyDescent="0.35">
      <c r="A18" s="7"/>
      <c r="B18" s="239" t="s">
        <v>920</v>
      </c>
      <c r="C18" s="7" t="s">
        <v>108</v>
      </c>
      <c r="D18" s="8">
        <v>0</v>
      </c>
      <c r="E18" s="4">
        <v>2</v>
      </c>
      <c r="F18" s="4">
        <v>2</v>
      </c>
      <c r="G18" s="8" t="s">
        <v>1274</v>
      </c>
    </row>
    <row r="21" spans="1:7" x14ac:dyDescent="0.35">
      <c r="A21" s="352" t="s">
        <v>84</v>
      </c>
      <c r="B21" s="352"/>
      <c r="C21" s="352"/>
      <c r="D21" s="352"/>
      <c r="E21" s="352"/>
      <c r="F21" s="352"/>
      <c r="G21" s="352"/>
    </row>
    <row r="22" spans="1:7" x14ac:dyDescent="0.35">
      <c r="A22" s="13" t="s">
        <v>52</v>
      </c>
      <c r="B22" s="13" t="s">
        <v>53</v>
      </c>
      <c r="C22" s="13" t="s">
        <v>106</v>
      </c>
      <c r="D22" s="13" t="s">
        <v>12</v>
      </c>
      <c r="E22" s="13" t="s">
        <v>13</v>
      </c>
      <c r="F22" s="13" t="s">
        <v>15</v>
      </c>
      <c r="G22" s="13" t="s">
        <v>14</v>
      </c>
    </row>
    <row r="23" spans="1:7" x14ac:dyDescent="0.35">
      <c r="A23" s="9" t="s">
        <v>69</v>
      </c>
      <c r="B23" s="9"/>
      <c r="C23" s="9"/>
      <c r="D23" s="9"/>
      <c r="E23" s="9"/>
      <c r="F23" s="9"/>
      <c r="G23" s="9"/>
    </row>
    <row r="24" spans="1:7" x14ac:dyDescent="0.35">
      <c r="A24" s="1"/>
      <c r="B24" s="1" t="s">
        <v>786</v>
      </c>
      <c r="C24" s="1"/>
      <c r="D24" s="145">
        <v>0</v>
      </c>
      <c r="E24" s="145">
        <v>1</v>
      </c>
      <c r="F24" s="145">
        <v>1</v>
      </c>
      <c r="G24" s="145" t="s">
        <v>138</v>
      </c>
    </row>
    <row r="27" spans="1:7" x14ac:dyDescent="0.35">
      <c r="A27" s="352" t="s">
        <v>117</v>
      </c>
      <c r="B27" s="352"/>
      <c r="C27" s="352"/>
      <c r="D27" s="352"/>
      <c r="E27" s="352"/>
      <c r="F27" s="352"/>
      <c r="G27" s="352"/>
    </row>
    <row r="28" spans="1:7" x14ac:dyDescent="0.35">
      <c r="A28" s="13" t="s">
        <v>52</v>
      </c>
      <c r="B28" s="13" t="s">
        <v>53</v>
      </c>
      <c r="C28" s="13" t="s">
        <v>106</v>
      </c>
      <c r="D28" s="13" t="s">
        <v>12</v>
      </c>
      <c r="E28" s="13" t="s">
        <v>13</v>
      </c>
      <c r="F28" s="13" t="s">
        <v>15</v>
      </c>
      <c r="G28" s="13" t="s">
        <v>14</v>
      </c>
    </row>
    <row r="29" spans="1:7" x14ac:dyDescent="0.35">
      <c r="A29" s="9" t="s">
        <v>69</v>
      </c>
      <c r="B29" s="9"/>
      <c r="C29" s="9"/>
      <c r="D29" s="9"/>
      <c r="E29" s="9"/>
      <c r="F29" s="9"/>
      <c r="G29" s="9"/>
    </row>
    <row r="30" spans="1:7" x14ac:dyDescent="0.35">
      <c r="A30" s="7"/>
      <c r="B30" s="83" t="s">
        <v>785</v>
      </c>
      <c r="C30" s="87"/>
      <c r="D30" s="8">
        <v>0</v>
      </c>
      <c r="E30" s="8">
        <v>1</v>
      </c>
      <c r="F30" s="8">
        <v>1</v>
      </c>
      <c r="G30" s="8">
        <v>7</v>
      </c>
    </row>
  </sheetData>
  <mergeCells count="3">
    <mergeCell ref="A5:G5"/>
    <mergeCell ref="A27:G27"/>
    <mergeCell ref="A21:G21"/>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2:G54"/>
  <sheetViews>
    <sheetView zoomScale="80" zoomScaleNormal="80" workbookViewId="0">
      <selection activeCell="C56" sqref="C56"/>
    </sheetView>
  </sheetViews>
  <sheetFormatPr baseColWidth="10" defaultColWidth="10.90625" defaultRowHeight="14.5" x14ac:dyDescent="0.35"/>
  <cols>
    <col min="1" max="1" width="21.453125" bestFit="1" customWidth="1"/>
    <col min="2" max="2" width="59.81640625" bestFit="1" customWidth="1"/>
    <col min="3" max="3" width="68" bestFit="1" customWidth="1"/>
    <col min="4" max="4" width="12.453125" bestFit="1" customWidth="1"/>
    <col min="5" max="6" width="15.81640625" bestFit="1" customWidth="1"/>
    <col min="7" max="7" width="26" style="88" hidden="1" customWidth="1"/>
  </cols>
  <sheetData>
    <row r="2" spans="1:7" x14ac:dyDescent="0.35">
      <c r="A2" s="10" t="s">
        <v>6</v>
      </c>
      <c r="B2" s="1" t="s">
        <v>169</v>
      </c>
      <c r="C2" s="42"/>
    </row>
    <row r="3" spans="1:7" ht="29" x14ac:dyDescent="0.35">
      <c r="A3" s="107" t="s">
        <v>7</v>
      </c>
      <c r="B3" s="72" t="s">
        <v>998</v>
      </c>
      <c r="C3" s="42"/>
    </row>
    <row r="5" spans="1:7" x14ac:dyDescent="0.35">
      <c r="A5" s="352" t="s">
        <v>54</v>
      </c>
      <c r="B5" s="352"/>
      <c r="C5" s="352"/>
      <c r="D5" s="352"/>
      <c r="E5" s="352"/>
      <c r="F5" s="352"/>
      <c r="G5" s="352"/>
    </row>
    <row r="6" spans="1:7" x14ac:dyDescent="0.35">
      <c r="A6" s="13" t="s">
        <v>52</v>
      </c>
      <c r="B6" s="13" t="s">
        <v>53</v>
      </c>
      <c r="C6" s="13" t="s">
        <v>106</v>
      </c>
      <c r="D6" s="13" t="s">
        <v>12</v>
      </c>
      <c r="E6" s="13" t="s">
        <v>13</v>
      </c>
      <c r="F6" s="13" t="s">
        <v>15</v>
      </c>
      <c r="G6" s="13" t="s">
        <v>73</v>
      </c>
    </row>
    <row r="7" spans="1:7" x14ac:dyDescent="0.35">
      <c r="A7" s="9" t="s">
        <v>170</v>
      </c>
      <c r="B7" s="9"/>
      <c r="C7" s="9"/>
      <c r="D7" s="15"/>
      <c r="E7" s="15"/>
      <c r="F7" s="15"/>
      <c r="G7" s="15"/>
    </row>
    <row r="8" spans="1:7" x14ac:dyDescent="0.35">
      <c r="A8" s="1"/>
      <c r="B8" s="237" t="s">
        <v>182</v>
      </c>
      <c r="C8" s="1" t="s">
        <v>119</v>
      </c>
      <c r="D8" s="6">
        <v>0</v>
      </c>
      <c r="E8" s="6">
        <v>1</v>
      </c>
      <c r="F8" s="6">
        <v>1</v>
      </c>
      <c r="G8" s="110">
        <v>77</v>
      </c>
    </row>
    <row r="9" spans="1:7" x14ac:dyDescent="0.35">
      <c r="A9" s="1"/>
      <c r="B9" s="237" t="s">
        <v>179</v>
      </c>
      <c r="C9" s="1" t="s">
        <v>190</v>
      </c>
      <c r="D9" s="6">
        <v>1</v>
      </c>
      <c r="E9" s="6">
        <v>0</v>
      </c>
      <c r="F9" s="6">
        <v>1</v>
      </c>
      <c r="G9" s="110">
        <v>44</v>
      </c>
    </row>
    <row r="10" spans="1:7" x14ac:dyDescent="0.35">
      <c r="A10" s="1"/>
      <c r="B10" s="237" t="s">
        <v>1314</v>
      </c>
      <c r="C10" s="1" t="s">
        <v>119</v>
      </c>
      <c r="D10" s="6">
        <v>0</v>
      </c>
      <c r="E10" s="6">
        <v>1</v>
      </c>
      <c r="F10" s="6">
        <v>1</v>
      </c>
      <c r="G10" s="110">
        <v>70</v>
      </c>
    </row>
    <row r="11" spans="1:7" x14ac:dyDescent="0.35">
      <c r="A11" s="1"/>
      <c r="B11" s="237" t="s">
        <v>1315</v>
      </c>
      <c r="C11" s="1" t="s">
        <v>119</v>
      </c>
      <c r="D11" s="6">
        <v>0</v>
      </c>
      <c r="E11" s="6">
        <v>1</v>
      </c>
      <c r="F11" s="6">
        <v>1</v>
      </c>
      <c r="G11" s="110">
        <v>60</v>
      </c>
    </row>
    <row r="12" spans="1:7" x14ac:dyDescent="0.35">
      <c r="A12" s="1"/>
      <c r="B12" s="237" t="s">
        <v>171</v>
      </c>
      <c r="C12" s="1" t="s">
        <v>119</v>
      </c>
      <c r="D12" s="6">
        <v>0</v>
      </c>
      <c r="E12" s="6">
        <v>1</v>
      </c>
      <c r="F12" s="6">
        <v>1</v>
      </c>
      <c r="G12" s="110">
        <v>60</v>
      </c>
    </row>
    <row r="13" spans="1:7" x14ac:dyDescent="0.35">
      <c r="A13" s="1"/>
      <c r="B13" s="237" t="s">
        <v>177</v>
      </c>
      <c r="C13" s="1" t="s">
        <v>119</v>
      </c>
      <c r="D13" s="6">
        <v>0</v>
      </c>
      <c r="E13" s="6">
        <v>1</v>
      </c>
      <c r="F13" s="6">
        <v>1</v>
      </c>
      <c r="G13" s="110">
        <v>85</v>
      </c>
    </row>
    <row r="14" spans="1:7" x14ac:dyDescent="0.35">
      <c r="A14" s="1"/>
      <c r="B14" s="237" t="s">
        <v>172</v>
      </c>
      <c r="C14" s="1" t="s">
        <v>119</v>
      </c>
      <c r="D14" s="6">
        <v>1</v>
      </c>
      <c r="E14" s="6">
        <v>0</v>
      </c>
      <c r="F14" s="6">
        <v>1</v>
      </c>
      <c r="G14" s="110">
        <v>73</v>
      </c>
    </row>
    <row r="15" spans="1:7" x14ac:dyDescent="0.35">
      <c r="A15" s="1"/>
      <c r="B15" s="237" t="s">
        <v>176</v>
      </c>
      <c r="C15" s="1" t="s">
        <v>119</v>
      </c>
      <c r="D15" s="6">
        <v>0</v>
      </c>
      <c r="E15" s="6">
        <v>1</v>
      </c>
      <c r="F15" s="6">
        <v>1</v>
      </c>
      <c r="G15" s="110">
        <v>93</v>
      </c>
    </row>
    <row r="16" spans="1:7" x14ac:dyDescent="0.35">
      <c r="A16" s="1"/>
      <c r="B16" s="237" t="s">
        <v>173</v>
      </c>
      <c r="C16" s="1" t="s">
        <v>119</v>
      </c>
      <c r="D16" s="6">
        <v>0</v>
      </c>
      <c r="E16" s="6">
        <v>1</v>
      </c>
      <c r="F16" s="6">
        <v>1</v>
      </c>
      <c r="G16" s="110">
        <v>11</v>
      </c>
    </row>
    <row r="17" spans="1:7" x14ac:dyDescent="0.35">
      <c r="A17" s="1"/>
      <c r="B17" s="237" t="s">
        <v>174</v>
      </c>
      <c r="C17" s="1" t="s">
        <v>119</v>
      </c>
      <c r="D17" s="6">
        <v>0</v>
      </c>
      <c r="E17" s="6">
        <v>1</v>
      </c>
      <c r="F17" s="6">
        <v>1</v>
      </c>
      <c r="G17" s="110">
        <v>90</v>
      </c>
    </row>
    <row r="18" spans="1:7" x14ac:dyDescent="0.35">
      <c r="A18" s="1"/>
      <c r="B18" s="237" t="s">
        <v>1309</v>
      </c>
      <c r="C18" s="1" t="s">
        <v>119</v>
      </c>
      <c r="D18" s="6">
        <v>0</v>
      </c>
      <c r="E18" s="6">
        <v>1</v>
      </c>
      <c r="F18" s="6">
        <v>1</v>
      </c>
      <c r="G18" s="110">
        <v>92</v>
      </c>
    </row>
    <row r="19" spans="1:7" x14ac:dyDescent="0.35">
      <c r="A19" s="1"/>
      <c r="B19" s="237" t="s">
        <v>175</v>
      </c>
      <c r="C19" s="1" t="s">
        <v>119</v>
      </c>
      <c r="D19" s="6">
        <v>0</v>
      </c>
      <c r="E19" s="6">
        <v>1</v>
      </c>
      <c r="F19" s="6">
        <v>1</v>
      </c>
      <c r="G19" s="110">
        <v>90</v>
      </c>
    </row>
    <row r="20" spans="1:7" x14ac:dyDescent="0.35">
      <c r="A20" s="1"/>
      <c r="B20" s="237" t="s">
        <v>180</v>
      </c>
      <c r="C20" s="1" t="s">
        <v>119</v>
      </c>
      <c r="D20" s="6">
        <v>0</v>
      </c>
      <c r="E20" s="6">
        <v>1</v>
      </c>
      <c r="F20" s="6">
        <v>1</v>
      </c>
      <c r="G20" s="110">
        <v>85</v>
      </c>
    </row>
    <row r="21" spans="1:7" s="269" customFormat="1" x14ac:dyDescent="0.35">
      <c r="A21" s="1"/>
      <c r="B21" s="237" t="s">
        <v>183</v>
      </c>
      <c r="C21" s="1" t="s">
        <v>119</v>
      </c>
      <c r="D21" s="6">
        <v>0</v>
      </c>
      <c r="E21" s="6">
        <v>1</v>
      </c>
      <c r="F21" s="6">
        <v>1</v>
      </c>
      <c r="G21" s="283">
        <v>100</v>
      </c>
    </row>
    <row r="22" spans="1:7" s="269" customFormat="1" x14ac:dyDescent="0.35">
      <c r="A22" s="1"/>
      <c r="B22" s="237" t="s">
        <v>1310</v>
      </c>
      <c r="C22" s="1" t="s">
        <v>119</v>
      </c>
      <c r="D22" s="6">
        <v>0</v>
      </c>
      <c r="E22" s="6">
        <v>1</v>
      </c>
      <c r="F22" s="6">
        <v>1</v>
      </c>
      <c r="G22" s="283">
        <v>84</v>
      </c>
    </row>
    <row r="23" spans="1:7" s="269" customFormat="1" x14ac:dyDescent="0.35">
      <c r="A23" s="1"/>
      <c r="B23" s="237" t="s">
        <v>1311</v>
      </c>
      <c r="C23" s="1" t="s">
        <v>119</v>
      </c>
      <c r="D23" s="6">
        <v>0</v>
      </c>
      <c r="E23" s="6">
        <v>1</v>
      </c>
      <c r="F23" s="6">
        <v>1</v>
      </c>
      <c r="G23" s="283">
        <v>81</v>
      </c>
    </row>
    <row r="24" spans="1:7" s="269" customFormat="1" x14ac:dyDescent="0.35">
      <c r="A24" s="1"/>
      <c r="B24" s="237" t="s">
        <v>181</v>
      </c>
      <c r="C24" s="1" t="s">
        <v>189</v>
      </c>
      <c r="D24" s="6">
        <v>0</v>
      </c>
      <c r="E24" s="6">
        <v>1</v>
      </c>
      <c r="F24" s="6">
        <v>1</v>
      </c>
      <c r="G24" s="283">
        <v>84</v>
      </c>
    </row>
    <row r="25" spans="1:7" s="269" customFormat="1" x14ac:dyDescent="0.35">
      <c r="A25" s="1"/>
      <c r="B25" s="237" t="s">
        <v>178</v>
      </c>
      <c r="C25" s="1" t="s">
        <v>119</v>
      </c>
      <c r="D25" s="6">
        <v>0</v>
      </c>
      <c r="E25" s="6">
        <v>1</v>
      </c>
      <c r="F25" s="6">
        <v>1</v>
      </c>
      <c r="G25" s="283">
        <v>85</v>
      </c>
    </row>
    <row r="26" spans="1:7" s="269" customFormat="1" x14ac:dyDescent="0.35">
      <c r="A26" s="1"/>
      <c r="B26" s="237" t="s">
        <v>1312</v>
      </c>
      <c r="C26" s="1" t="s">
        <v>119</v>
      </c>
      <c r="D26" s="6">
        <v>0</v>
      </c>
      <c r="E26" s="6">
        <v>1</v>
      </c>
      <c r="F26" s="6">
        <v>1</v>
      </c>
      <c r="G26" s="283">
        <v>90</v>
      </c>
    </row>
    <row r="27" spans="1:7" s="269" customFormat="1" x14ac:dyDescent="0.35">
      <c r="A27" s="1"/>
      <c r="B27" s="237" t="s">
        <v>1313</v>
      </c>
      <c r="C27" s="1" t="s">
        <v>119</v>
      </c>
      <c r="D27" s="6">
        <v>0</v>
      </c>
      <c r="E27" s="6">
        <v>1</v>
      </c>
      <c r="F27" s="6">
        <v>1</v>
      </c>
      <c r="G27" s="283">
        <v>83</v>
      </c>
    </row>
    <row r="28" spans="1:7" s="269" customFormat="1" x14ac:dyDescent="0.35">
      <c r="A28" s="1"/>
      <c r="B28" s="237" t="s">
        <v>1316</v>
      </c>
      <c r="C28" s="1" t="s">
        <v>119</v>
      </c>
      <c r="D28" s="6">
        <v>0</v>
      </c>
      <c r="E28" s="6">
        <v>1</v>
      </c>
      <c r="F28" s="6">
        <v>1</v>
      </c>
      <c r="G28" s="283">
        <v>88</v>
      </c>
    </row>
    <row r="29" spans="1:7" s="269" customFormat="1" x14ac:dyDescent="0.35">
      <c r="A29" s="117" t="s">
        <v>70</v>
      </c>
      <c r="B29" s="258"/>
      <c r="C29" s="117"/>
      <c r="D29" s="284"/>
      <c r="E29" s="284"/>
      <c r="F29" s="284"/>
      <c r="G29" s="285"/>
    </row>
    <row r="30" spans="1:7" s="269" customFormat="1" x14ac:dyDescent="0.35">
      <c r="A30" s="1"/>
      <c r="B30" s="237" t="s">
        <v>1320</v>
      </c>
      <c r="C30" s="1" t="s">
        <v>245</v>
      </c>
      <c r="D30" s="6">
        <v>1</v>
      </c>
      <c r="E30" s="6">
        <v>0</v>
      </c>
      <c r="F30" s="6">
        <v>1</v>
      </c>
      <c r="G30" s="283">
        <v>90</v>
      </c>
    </row>
    <row r="31" spans="1:7" s="269" customFormat="1" x14ac:dyDescent="0.35">
      <c r="A31" s="1"/>
      <c r="B31" s="237" t="s">
        <v>1318</v>
      </c>
      <c r="C31" s="1" t="s">
        <v>245</v>
      </c>
      <c r="D31" s="6">
        <v>0</v>
      </c>
      <c r="E31" s="6">
        <v>1</v>
      </c>
      <c r="F31" s="6">
        <v>1</v>
      </c>
      <c r="G31" s="283">
        <v>60</v>
      </c>
    </row>
    <row r="32" spans="1:7" s="269" customFormat="1" x14ac:dyDescent="0.35">
      <c r="A32" s="1"/>
      <c r="B32" s="237" t="s">
        <v>1319</v>
      </c>
      <c r="C32" s="1" t="s">
        <v>245</v>
      </c>
      <c r="D32" s="6">
        <v>0</v>
      </c>
      <c r="E32" s="6">
        <v>1</v>
      </c>
      <c r="F32" s="6">
        <v>1</v>
      </c>
      <c r="G32" s="283">
        <v>93</v>
      </c>
    </row>
    <row r="33" spans="1:7" s="269" customFormat="1" x14ac:dyDescent="0.35">
      <c r="A33" s="1"/>
      <c r="B33" s="237" t="s">
        <v>1317</v>
      </c>
      <c r="C33" s="1" t="s">
        <v>245</v>
      </c>
      <c r="D33" s="6">
        <v>0</v>
      </c>
      <c r="E33" s="6">
        <v>1</v>
      </c>
      <c r="F33" s="6">
        <v>1</v>
      </c>
      <c r="G33" s="283">
        <v>0</v>
      </c>
    </row>
    <row r="34" spans="1:7" x14ac:dyDescent="0.35">
      <c r="A34" s="31" t="s">
        <v>2</v>
      </c>
      <c r="B34" s="249"/>
      <c r="C34" s="31"/>
      <c r="D34" s="41"/>
      <c r="E34" s="41"/>
      <c r="F34" s="41"/>
      <c r="G34" s="41"/>
    </row>
    <row r="35" spans="1:7" x14ac:dyDescent="0.35">
      <c r="A35" s="1"/>
      <c r="B35" s="237" t="s">
        <v>187</v>
      </c>
      <c r="C35" s="1" t="s">
        <v>107</v>
      </c>
      <c r="D35" s="16">
        <v>0</v>
      </c>
      <c r="E35" s="4">
        <v>1</v>
      </c>
      <c r="F35" s="4">
        <v>1</v>
      </c>
      <c r="G35" s="109">
        <v>94</v>
      </c>
    </row>
    <row r="36" spans="1:7" x14ac:dyDescent="0.35">
      <c r="A36" s="1"/>
      <c r="B36" s="237" t="s">
        <v>1321</v>
      </c>
      <c r="C36" s="7" t="s">
        <v>107</v>
      </c>
      <c r="D36" s="16">
        <v>0</v>
      </c>
      <c r="E36" s="4">
        <v>1</v>
      </c>
      <c r="F36" s="4">
        <v>1</v>
      </c>
      <c r="G36" s="109">
        <v>86</v>
      </c>
    </row>
    <row r="37" spans="1:7" x14ac:dyDescent="0.35">
      <c r="A37" s="1"/>
      <c r="B37" s="237" t="s">
        <v>184</v>
      </c>
      <c r="C37" s="1" t="s">
        <v>107</v>
      </c>
      <c r="D37" s="16">
        <v>0</v>
      </c>
      <c r="E37" s="4">
        <v>1</v>
      </c>
      <c r="F37" s="4">
        <v>1</v>
      </c>
      <c r="G37" s="109">
        <v>74</v>
      </c>
    </row>
    <row r="38" spans="1:7" x14ac:dyDescent="0.35">
      <c r="A38" s="1"/>
      <c r="B38" s="237" t="s">
        <v>185</v>
      </c>
      <c r="C38" s="1" t="s">
        <v>107</v>
      </c>
      <c r="D38" s="16">
        <v>0</v>
      </c>
      <c r="E38" s="4">
        <v>1</v>
      </c>
      <c r="F38" s="4">
        <v>1</v>
      </c>
      <c r="G38" s="109">
        <v>84</v>
      </c>
    </row>
    <row r="39" spans="1:7" x14ac:dyDescent="0.35">
      <c r="A39" s="1"/>
      <c r="B39" s="237" t="s">
        <v>188</v>
      </c>
      <c r="C39" s="1" t="s">
        <v>107</v>
      </c>
      <c r="D39" s="16">
        <v>0</v>
      </c>
      <c r="E39" s="4">
        <v>1</v>
      </c>
      <c r="F39" s="4">
        <v>1</v>
      </c>
      <c r="G39" s="109">
        <v>86</v>
      </c>
    </row>
    <row r="40" spans="1:7" s="269" customFormat="1" x14ac:dyDescent="0.35">
      <c r="A40" s="1"/>
      <c r="B40" s="237" t="s">
        <v>186</v>
      </c>
      <c r="C40" s="1" t="s">
        <v>107</v>
      </c>
      <c r="D40" s="16">
        <v>0</v>
      </c>
      <c r="E40" s="4">
        <v>1</v>
      </c>
      <c r="F40" s="4">
        <v>1</v>
      </c>
      <c r="G40" s="109">
        <v>81</v>
      </c>
    </row>
    <row r="41" spans="1:7" s="269" customFormat="1" x14ac:dyDescent="0.35">
      <c r="A41" s="1"/>
      <c r="B41" s="237" t="s">
        <v>1322</v>
      </c>
      <c r="C41" s="7" t="s">
        <v>1366</v>
      </c>
      <c r="D41" s="16">
        <v>1</v>
      </c>
      <c r="E41" s="4">
        <v>0</v>
      </c>
      <c r="F41" s="4">
        <v>1</v>
      </c>
      <c r="G41" s="109">
        <v>25</v>
      </c>
    </row>
    <row r="42" spans="1:7" x14ac:dyDescent="0.35">
      <c r="A42" s="42"/>
      <c r="B42" s="42"/>
      <c r="C42" s="42"/>
      <c r="D42" s="76"/>
      <c r="E42" s="76"/>
      <c r="F42" s="76"/>
      <c r="G42" s="76"/>
    </row>
    <row r="43" spans="1:7" x14ac:dyDescent="0.35">
      <c r="G43" s="14">
        <v>90</v>
      </c>
    </row>
    <row r="44" spans="1:7" x14ac:dyDescent="0.35">
      <c r="A44" s="360" t="s">
        <v>117</v>
      </c>
      <c r="B44" s="361"/>
      <c r="C44" s="361"/>
      <c r="D44" s="361"/>
      <c r="E44" s="361"/>
      <c r="F44" s="362"/>
    </row>
    <row r="45" spans="1:7" x14ac:dyDescent="0.35">
      <c r="A45" s="13" t="s">
        <v>52</v>
      </c>
      <c r="B45" s="13" t="s">
        <v>53</v>
      </c>
      <c r="C45" s="13" t="s">
        <v>106</v>
      </c>
      <c r="D45" s="13" t="s">
        <v>12</v>
      </c>
      <c r="E45" s="13" t="s">
        <v>13</v>
      </c>
      <c r="F45" s="13" t="s">
        <v>15</v>
      </c>
    </row>
    <row r="46" spans="1:7" x14ac:dyDescent="0.35">
      <c r="A46" s="31" t="s">
        <v>2</v>
      </c>
      <c r="B46" s="31"/>
      <c r="C46" s="31"/>
      <c r="D46" s="31"/>
      <c r="E46" s="31"/>
      <c r="F46" s="31"/>
      <c r="G46" s="293"/>
    </row>
    <row r="47" spans="1:7" x14ac:dyDescent="0.35">
      <c r="A47" s="1"/>
      <c r="B47" s="1" t="s">
        <v>852</v>
      </c>
      <c r="C47" s="1"/>
      <c r="D47" s="14">
        <v>0</v>
      </c>
      <c r="E47" s="14">
        <v>1</v>
      </c>
      <c r="F47" s="14">
        <v>1</v>
      </c>
      <c r="G47" s="13" t="s">
        <v>73</v>
      </c>
    </row>
    <row r="48" spans="1:7" x14ac:dyDescent="0.35">
      <c r="A48" s="1"/>
      <c r="B48" s="1" t="s">
        <v>853</v>
      </c>
      <c r="C48" s="1"/>
      <c r="D48" s="14">
        <v>0</v>
      </c>
      <c r="E48" s="14">
        <v>1</v>
      </c>
      <c r="F48" s="14">
        <v>1</v>
      </c>
      <c r="G48" s="38"/>
    </row>
    <row r="49" spans="1:7" x14ac:dyDescent="0.35">
      <c r="A49" s="9" t="s">
        <v>69</v>
      </c>
      <c r="B49" s="9"/>
      <c r="C49" s="9"/>
      <c r="D49" s="15"/>
      <c r="E49" s="15"/>
      <c r="F49" s="15"/>
      <c r="G49" s="14">
        <v>89</v>
      </c>
    </row>
    <row r="50" spans="1:7" x14ac:dyDescent="0.35">
      <c r="A50" s="1"/>
      <c r="B50" s="1" t="s">
        <v>855</v>
      </c>
      <c r="C50" s="1"/>
      <c r="D50" s="14">
        <v>1</v>
      </c>
      <c r="E50" s="14">
        <v>0</v>
      </c>
      <c r="F50" s="14">
        <v>1</v>
      </c>
      <c r="G50" s="14">
        <v>85</v>
      </c>
    </row>
    <row r="51" spans="1:7" s="195" customFormat="1" x14ac:dyDescent="0.35">
      <c r="A51" s="1" t="s">
        <v>133</v>
      </c>
      <c r="B51" s="91"/>
      <c r="C51" s="91"/>
      <c r="D51" s="205"/>
      <c r="E51" s="205"/>
      <c r="F51" s="205"/>
      <c r="G51" s="15"/>
    </row>
    <row r="52" spans="1:7" x14ac:dyDescent="0.35">
      <c r="A52" s="1"/>
      <c r="B52" s="1" t="s">
        <v>854</v>
      </c>
      <c r="C52" s="1"/>
      <c r="D52" s="14">
        <v>1</v>
      </c>
      <c r="E52" s="14">
        <v>1</v>
      </c>
      <c r="F52" s="14">
        <v>2</v>
      </c>
      <c r="G52" s="14">
        <v>2</v>
      </c>
    </row>
    <row r="53" spans="1:7" x14ac:dyDescent="0.35">
      <c r="G53" s="205"/>
    </row>
    <row r="54" spans="1:7" x14ac:dyDescent="0.35">
      <c r="G54" s="14"/>
    </row>
  </sheetData>
  <sortState xmlns:xlrd2="http://schemas.microsoft.com/office/spreadsheetml/2017/richdata2" ref="B35:F41">
    <sortCondition ref="B35:B41"/>
  </sortState>
  <mergeCells count="2">
    <mergeCell ref="A5:G5"/>
    <mergeCell ref="A44:F44"/>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2:G51"/>
  <sheetViews>
    <sheetView zoomScaleNormal="100" workbookViewId="0">
      <selection activeCell="B35" sqref="B35"/>
    </sheetView>
  </sheetViews>
  <sheetFormatPr baseColWidth="10" defaultColWidth="10.90625" defaultRowHeight="14.5" x14ac:dyDescent="0.35"/>
  <cols>
    <col min="1" max="1" width="21.453125" bestFit="1" customWidth="1"/>
    <col min="2" max="2" width="61" bestFit="1" customWidth="1"/>
    <col min="3" max="3" width="55.26953125" bestFit="1" customWidth="1"/>
    <col min="4" max="4" width="12.453125" bestFit="1" customWidth="1"/>
    <col min="5" max="6" width="15.81640625" bestFit="1" customWidth="1"/>
    <col min="7" max="7" width="20.1796875" hidden="1" customWidth="1"/>
  </cols>
  <sheetData>
    <row r="2" spans="1:7" x14ac:dyDescent="0.35">
      <c r="A2" s="10" t="s">
        <v>6</v>
      </c>
      <c r="B2" s="1" t="s">
        <v>642</v>
      </c>
      <c r="C2" s="42"/>
    </row>
    <row r="3" spans="1:7" ht="29" x14ac:dyDescent="0.35">
      <c r="A3" s="107" t="s">
        <v>7</v>
      </c>
      <c r="B3" s="72" t="s">
        <v>999</v>
      </c>
      <c r="C3" s="42"/>
    </row>
    <row r="5" spans="1:7" x14ac:dyDescent="0.35">
      <c r="A5" s="352" t="s">
        <v>54</v>
      </c>
      <c r="B5" s="352"/>
      <c r="C5" s="352"/>
      <c r="D5" s="352"/>
      <c r="E5" s="352"/>
      <c r="F5" s="352"/>
      <c r="G5" s="352"/>
    </row>
    <row r="6" spans="1:7" x14ac:dyDescent="0.35">
      <c r="A6" s="13" t="s">
        <v>52</v>
      </c>
      <c r="B6" s="13" t="s">
        <v>53</v>
      </c>
      <c r="C6" s="13" t="s">
        <v>106</v>
      </c>
      <c r="D6" s="13" t="s">
        <v>12</v>
      </c>
      <c r="E6" s="13" t="s">
        <v>13</v>
      </c>
      <c r="F6" s="13" t="s">
        <v>15</v>
      </c>
      <c r="G6" s="13" t="s">
        <v>14</v>
      </c>
    </row>
    <row r="7" spans="1:7" x14ac:dyDescent="0.35">
      <c r="A7" s="34" t="s">
        <v>20</v>
      </c>
      <c r="B7" s="35"/>
      <c r="C7" s="34"/>
      <c r="D7" s="34"/>
      <c r="E7" s="34"/>
      <c r="F7" s="34"/>
      <c r="G7" s="34"/>
    </row>
    <row r="8" spans="1:7" x14ac:dyDescent="0.35">
      <c r="A8" s="1"/>
      <c r="B8" s="237" t="s">
        <v>298</v>
      </c>
      <c r="C8" s="134" t="s">
        <v>110</v>
      </c>
      <c r="D8" s="16">
        <v>0</v>
      </c>
      <c r="E8" s="4">
        <v>2</v>
      </c>
      <c r="F8" s="3">
        <v>2</v>
      </c>
      <c r="G8" s="14" t="s">
        <v>74</v>
      </c>
    </row>
    <row r="9" spans="1:7" x14ac:dyDescent="0.35">
      <c r="A9" s="1"/>
      <c r="B9" s="237" t="s">
        <v>299</v>
      </c>
      <c r="C9" s="134" t="s">
        <v>110</v>
      </c>
      <c r="D9" s="14">
        <v>0</v>
      </c>
      <c r="E9" s="3">
        <v>1</v>
      </c>
      <c r="F9" s="3">
        <v>1</v>
      </c>
      <c r="G9" s="14" t="s">
        <v>16</v>
      </c>
    </row>
    <row r="10" spans="1:7" x14ac:dyDescent="0.35">
      <c r="A10" s="1"/>
      <c r="B10" s="237" t="s">
        <v>300</v>
      </c>
      <c r="C10" s="134" t="s">
        <v>110</v>
      </c>
      <c r="D10" s="14">
        <v>0</v>
      </c>
      <c r="E10" s="3">
        <v>1</v>
      </c>
      <c r="F10" s="3">
        <v>1</v>
      </c>
      <c r="G10" s="14" t="s">
        <v>75</v>
      </c>
    </row>
    <row r="11" spans="1:7" s="290" customFormat="1" x14ac:dyDescent="0.35">
      <c r="A11" s="1"/>
      <c r="B11" s="184" t="s">
        <v>1432</v>
      </c>
      <c r="C11" s="134" t="s">
        <v>110</v>
      </c>
      <c r="D11" s="16">
        <v>0</v>
      </c>
      <c r="E11" s="4">
        <v>1</v>
      </c>
      <c r="F11" s="3">
        <v>1</v>
      </c>
      <c r="G11" s="14"/>
    </row>
    <row r="12" spans="1:7" x14ac:dyDescent="0.35">
      <c r="A12" s="1"/>
      <c r="B12" s="237" t="s">
        <v>301</v>
      </c>
      <c r="C12" s="134" t="s">
        <v>110</v>
      </c>
      <c r="D12" s="14">
        <v>0</v>
      </c>
      <c r="E12" s="3">
        <v>1</v>
      </c>
      <c r="F12" s="3">
        <v>1</v>
      </c>
      <c r="G12" s="14" t="s">
        <v>17</v>
      </c>
    </row>
    <row r="13" spans="1:7" ht="29" x14ac:dyDescent="0.35">
      <c r="A13" s="1"/>
      <c r="B13" s="184" t="s">
        <v>302</v>
      </c>
      <c r="C13" s="81" t="s">
        <v>1184</v>
      </c>
      <c r="D13" s="16">
        <v>0</v>
      </c>
      <c r="E13" s="6">
        <v>5</v>
      </c>
      <c r="F13" s="5">
        <v>5</v>
      </c>
      <c r="G13" s="14" t="s">
        <v>648</v>
      </c>
    </row>
    <row r="14" spans="1:7" x14ac:dyDescent="0.35">
      <c r="A14" s="1"/>
      <c r="B14" s="237" t="s">
        <v>645</v>
      </c>
      <c r="C14" s="134" t="s">
        <v>110</v>
      </c>
      <c r="D14" s="14">
        <v>0</v>
      </c>
      <c r="E14" s="3">
        <v>2</v>
      </c>
      <c r="F14" s="3">
        <v>2</v>
      </c>
      <c r="G14" s="14" t="s">
        <v>75</v>
      </c>
    </row>
    <row r="15" spans="1:7" x14ac:dyDescent="0.35">
      <c r="A15" s="1"/>
      <c r="B15" s="237" t="s">
        <v>303</v>
      </c>
      <c r="C15" s="134" t="s">
        <v>110</v>
      </c>
      <c r="D15" s="14">
        <v>0</v>
      </c>
      <c r="E15" s="3">
        <v>1</v>
      </c>
      <c r="F15" s="3">
        <v>1</v>
      </c>
      <c r="G15" s="14" t="s">
        <v>75</v>
      </c>
    </row>
    <row r="16" spans="1:7" x14ac:dyDescent="0.35">
      <c r="A16" s="1"/>
      <c r="B16" s="237" t="s">
        <v>304</v>
      </c>
      <c r="C16" s="134" t="s">
        <v>649</v>
      </c>
      <c r="D16" s="14">
        <v>0</v>
      </c>
      <c r="E16" s="3">
        <v>1</v>
      </c>
      <c r="F16" s="3">
        <v>1</v>
      </c>
      <c r="G16" s="14" t="s">
        <v>17</v>
      </c>
    </row>
    <row r="17" spans="1:7" x14ac:dyDescent="0.35">
      <c r="A17" s="1"/>
      <c r="B17" s="237" t="s">
        <v>305</v>
      </c>
      <c r="C17" s="134" t="s">
        <v>110</v>
      </c>
      <c r="D17" s="16">
        <v>0</v>
      </c>
      <c r="E17" s="4">
        <v>5</v>
      </c>
      <c r="F17" s="3">
        <v>5</v>
      </c>
      <c r="G17" s="14" t="s">
        <v>650</v>
      </c>
    </row>
    <row r="18" spans="1:7" x14ac:dyDescent="0.35">
      <c r="A18" s="1"/>
      <c r="B18" s="237" t="s">
        <v>646</v>
      </c>
      <c r="C18" s="134" t="s">
        <v>110</v>
      </c>
      <c r="D18" s="14">
        <v>0</v>
      </c>
      <c r="E18" s="3">
        <v>4</v>
      </c>
      <c r="F18" s="3">
        <v>4</v>
      </c>
      <c r="G18" s="14" t="s">
        <v>647</v>
      </c>
    </row>
    <row r="19" spans="1:7" x14ac:dyDescent="0.35">
      <c r="A19" s="9" t="s">
        <v>69</v>
      </c>
      <c r="B19" s="259"/>
      <c r="C19" s="9"/>
      <c r="D19" s="15"/>
      <c r="E19" s="15"/>
      <c r="F19" s="15"/>
      <c r="G19" s="15"/>
    </row>
    <row r="20" spans="1:7" x14ac:dyDescent="0.35">
      <c r="A20" s="1"/>
      <c r="B20" s="237" t="s">
        <v>306</v>
      </c>
      <c r="C20" s="1" t="s">
        <v>119</v>
      </c>
      <c r="D20" s="5">
        <v>1</v>
      </c>
      <c r="E20" s="14">
        <v>0</v>
      </c>
      <c r="F20" s="5">
        <v>1</v>
      </c>
      <c r="G20" s="14" t="s">
        <v>80</v>
      </c>
    </row>
    <row r="21" spans="1:7" x14ac:dyDescent="0.35">
      <c r="A21" s="1"/>
      <c r="B21" s="237" t="s">
        <v>307</v>
      </c>
      <c r="C21" s="1" t="s">
        <v>119</v>
      </c>
      <c r="D21" s="5">
        <v>1</v>
      </c>
      <c r="E21" s="14">
        <v>0</v>
      </c>
      <c r="F21" s="5">
        <v>1</v>
      </c>
      <c r="G21" s="14" t="s">
        <v>80</v>
      </c>
    </row>
    <row r="22" spans="1:7" x14ac:dyDescent="0.35">
      <c r="A22" s="1"/>
      <c r="B22" s="237" t="s">
        <v>1323</v>
      </c>
      <c r="C22" s="1" t="s">
        <v>119</v>
      </c>
      <c r="D22" s="16">
        <v>0</v>
      </c>
      <c r="E22" s="16">
        <v>1</v>
      </c>
      <c r="F22" s="5">
        <v>1</v>
      </c>
      <c r="G22" s="14" t="s">
        <v>80</v>
      </c>
    </row>
    <row r="23" spans="1:7" x14ac:dyDescent="0.35">
      <c r="A23" s="1"/>
      <c r="B23" s="237" t="s">
        <v>1324</v>
      </c>
      <c r="C23" s="1" t="s">
        <v>1368</v>
      </c>
      <c r="D23" s="16">
        <v>0</v>
      </c>
      <c r="E23" s="16">
        <v>1</v>
      </c>
      <c r="F23" s="5">
        <v>1</v>
      </c>
      <c r="G23" s="14" t="s">
        <v>78</v>
      </c>
    </row>
    <row r="24" spans="1:7" s="269" customFormat="1" x14ac:dyDescent="0.35">
      <c r="A24" s="1"/>
      <c r="B24" s="237" t="s">
        <v>308</v>
      </c>
      <c r="C24" s="1" t="s">
        <v>119</v>
      </c>
      <c r="D24" s="6">
        <v>1</v>
      </c>
      <c r="E24" s="16">
        <v>0</v>
      </c>
      <c r="F24" s="5">
        <v>1</v>
      </c>
      <c r="G24" s="14"/>
    </row>
    <row r="25" spans="1:7" s="269" customFormat="1" x14ac:dyDescent="0.35">
      <c r="A25" s="1"/>
      <c r="B25" s="237" t="s">
        <v>1325</v>
      </c>
      <c r="C25" s="1" t="s">
        <v>1367</v>
      </c>
      <c r="D25" s="16">
        <v>0</v>
      </c>
      <c r="E25" s="16">
        <v>1</v>
      </c>
      <c r="F25" s="5">
        <v>1</v>
      </c>
      <c r="G25" s="14"/>
    </row>
    <row r="26" spans="1:7" s="269" customFormat="1" x14ac:dyDescent="0.35">
      <c r="A26" s="1"/>
      <c r="B26" s="237" t="s">
        <v>1326</v>
      </c>
      <c r="C26" s="1" t="s">
        <v>119</v>
      </c>
      <c r="D26" s="16">
        <v>0</v>
      </c>
      <c r="E26" s="16">
        <v>1</v>
      </c>
      <c r="F26" s="5">
        <v>1</v>
      </c>
      <c r="G26" s="14"/>
    </row>
    <row r="27" spans="1:7" s="269" customFormat="1" x14ac:dyDescent="0.35">
      <c r="A27" s="1"/>
      <c r="B27" s="237" t="s">
        <v>309</v>
      </c>
      <c r="C27" s="1" t="s">
        <v>119</v>
      </c>
      <c r="D27" s="14">
        <v>0</v>
      </c>
      <c r="E27" s="14">
        <v>1</v>
      </c>
      <c r="F27" s="5">
        <v>1</v>
      </c>
      <c r="G27" s="14"/>
    </row>
    <row r="28" spans="1:7" s="269" customFormat="1" x14ac:dyDescent="0.35">
      <c r="A28" s="19" t="s">
        <v>71</v>
      </c>
      <c r="B28" s="66"/>
      <c r="C28" s="66"/>
      <c r="D28" s="70"/>
      <c r="E28" s="70"/>
      <c r="F28" s="286"/>
      <c r="G28" s="70"/>
    </row>
    <row r="29" spans="1:7" s="269" customFormat="1" x14ac:dyDescent="0.35">
      <c r="A29" s="1"/>
      <c r="B29" s="237" t="s">
        <v>1327</v>
      </c>
      <c r="C29" s="1" t="s">
        <v>120</v>
      </c>
      <c r="D29" s="16">
        <v>0</v>
      </c>
      <c r="E29" s="16">
        <v>1</v>
      </c>
      <c r="F29" s="5">
        <v>1</v>
      </c>
      <c r="G29" s="14"/>
    </row>
    <row r="30" spans="1:7" s="269" customFormat="1" x14ac:dyDescent="0.35">
      <c r="A30" s="1"/>
      <c r="B30" s="237" t="s">
        <v>1328</v>
      </c>
      <c r="C30" s="1" t="s">
        <v>120</v>
      </c>
      <c r="D30" s="16">
        <v>0</v>
      </c>
      <c r="E30" s="16">
        <v>1</v>
      </c>
      <c r="F30" s="5">
        <v>1</v>
      </c>
      <c r="G30" s="14"/>
    </row>
    <row r="31" spans="1:7" s="269" customFormat="1" x14ac:dyDescent="0.35">
      <c r="A31" s="1"/>
      <c r="B31" s="237" t="s">
        <v>1329</v>
      </c>
      <c r="C31" s="1" t="s">
        <v>120</v>
      </c>
      <c r="D31" s="16">
        <v>0</v>
      </c>
      <c r="E31" s="16">
        <v>1</v>
      </c>
      <c r="F31" s="5">
        <v>1</v>
      </c>
      <c r="G31" s="14"/>
    </row>
    <row r="32" spans="1:7" s="269" customFormat="1" x14ac:dyDescent="0.35">
      <c r="A32" s="1"/>
      <c r="B32" s="237" t="s">
        <v>1330</v>
      </c>
      <c r="C32" s="1" t="s">
        <v>120</v>
      </c>
      <c r="D32" s="16">
        <v>0</v>
      </c>
      <c r="E32" s="16">
        <v>1</v>
      </c>
      <c r="F32" s="5">
        <v>1</v>
      </c>
      <c r="G32" s="14"/>
    </row>
    <row r="33" spans="1:7" x14ac:dyDescent="0.35">
      <c r="A33" s="27" t="s">
        <v>56</v>
      </c>
      <c r="B33" s="263"/>
      <c r="C33" s="27"/>
      <c r="D33" s="40"/>
      <c r="E33" s="40"/>
      <c r="F33" s="40"/>
      <c r="G33" s="40"/>
    </row>
    <row r="34" spans="1:7" s="121" customFormat="1" x14ac:dyDescent="0.35">
      <c r="A34" s="7"/>
      <c r="B34" s="111" t="s">
        <v>1068</v>
      </c>
      <c r="C34" s="1" t="s">
        <v>122</v>
      </c>
      <c r="D34" s="16">
        <v>0</v>
      </c>
      <c r="E34" s="16">
        <v>1</v>
      </c>
      <c r="F34" s="16">
        <v>1</v>
      </c>
      <c r="G34" s="16" t="s">
        <v>17</v>
      </c>
    </row>
    <row r="35" spans="1:7" x14ac:dyDescent="0.35">
      <c r="A35" s="1"/>
      <c r="B35" s="237" t="s">
        <v>310</v>
      </c>
      <c r="C35" s="1" t="s">
        <v>122</v>
      </c>
      <c r="D35" s="14">
        <v>0</v>
      </c>
      <c r="E35" s="5">
        <v>1</v>
      </c>
      <c r="F35" s="5">
        <v>1</v>
      </c>
      <c r="G35" s="14" t="s">
        <v>74</v>
      </c>
    </row>
    <row r="36" spans="1:7" x14ac:dyDescent="0.35">
      <c r="A36" s="1"/>
      <c r="B36" s="237" t="s">
        <v>311</v>
      </c>
      <c r="C36" s="1" t="s">
        <v>644</v>
      </c>
      <c r="D36" s="14">
        <v>0</v>
      </c>
      <c r="E36" s="5">
        <v>1</v>
      </c>
      <c r="F36" s="5">
        <v>1</v>
      </c>
      <c r="G36" s="14" t="s">
        <v>17</v>
      </c>
    </row>
    <row r="37" spans="1:7" s="223" customFormat="1" x14ac:dyDescent="0.35">
      <c r="A37" s="1"/>
      <c r="B37" s="111" t="s">
        <v>1069</v>
      </c>
      <c r="C37" s="1" t="s">
        <v>122</v>
      </c>
      <c r="D37" s="14">
        <v>0</v>
      </c>
      <c r="E37" s="5">
        <v>1</v>
      </c>
      <c r="F37" s="5">
        <v>1</v>
      </c>
      <c r="G37" s="14" t="s">
        <v>76</v>
      </c>
    </row>
    <row r="38" spans="1:7" ht="29" x14ac:dyDescent="0.35">
      <c r="A38" s="1"/>
      <c r="B38" s="99" t="s">
        <v>312</v>
      </c>
      <c r="C38" s="72" t="s">
        <v>1070</v>
      </c>
      <c r="D38" s="14">
        <v>0</v>
      </c>
      <c r="E38" s="5">
        <v>2</v>
      </c>
      <c r="F38" s="5">
        <v>2</v>
      </c>
      <c r="G38" s="14" t="s">
        <v>1071</v>
      </c>
    </row>
    <row r="39" spans="1:7" x14ac:dyDescent="0.35">
      <c r="A39" s="31" t="s">
        <v>2</v>
      </c>
      <c r="B39" s="242"/>
      <c r="C39" s="31"/>
      <c r="D39" s="41"/>
      <c r="E39" s="41"/>
      <c r="F39" s="41"/>
      <c r="G39" s="41"/>
    </row>
    <row r="40" spans="1:7" x14ac:dyDescent="0.35">
      <c r="A40" s="1"/>
      <c r="B40" s="237" t="s">
        <v>313</v>
      </c>
      <c r="C40" s="1" t="s">
        <v>107</v>
      </c>
      <c r="D40" s="14">
        <v>0</v>
      </c>
      <c r="E40" s="5">
        <v>2</v>
      </c>
      <c r="F40" s="5">
        <v>2</v>
      </c>
      <c r="G40" s="14" t="s">
        <v>1072</v>
      </c>
    </row>
    <row r="41" spans="1:7" x14ac:dyDescent="0.35">
      <c r="A41" s="1"/>
      <c r="B41" s="237" t="s">
        <v>314</v>
      </c>
      <c r="C41" s="1" t="s">
        <v>107</v>
      </c>
      <c r="D41" s="14">
        <v>0</v>
      </c>
      <c r="E41" s="5">
        <v>2</v>
      </c>
      <c r="F41" s="5">
        <v>2</v>
      </c>
      <c r="G41" s="14" t="s">
        <v>1073</v>
      </c>
    </row>
    <row r="42" spans="1:7" x14ac:dyDescent="0.35">
      <c r="A42" s="1"/>
      <c r="B42" s="237" t="s">
        <v>315</v>
      </c>
      <c r="C42" s="1" t="s">
        <v>643</v>
      </c>
      <c r="D42" s="14">
        <v>0</v>
      </c>
      <c r="E42" s="5">
        <v>1</v>
      </c>
      <c r="F42" s="5">
        <v>1</v>
      </c>
      <c r="G42" s="14" t="s">
        <v>17</v>
      </c>
    </row>
    <row r="43" spans="1:7" x14ac:dyDescent="0.35">
      <c r="A43" s="1"/>
      <c r="B43" s="111" t="s">
        <v>1074</v>
      </c>
      <c r="C43" s="7" t="s">
        <v>112</v>
      </c>
      <c r="D43" s="16">
        <v>0</v>
      </c>
      <c r="E43" s="6">
        <v>1</v>
      </c>
      <c r="F43" s="6">
        <v>1</v>
      </c>
      <c r="G43" s="16" t="s">
        <v>81</v>
      </c>
    </row>
    <row r="44" spans="1:7" s="223" customFormat="1" x14ac:dyDescent="0.35">
      <c r="A44" s="42"/>
      <c r="B44" s="229"/>
      <c r="C44" s="11"/>
      <c r="D44" s="76"/>
      <c r="E44" s="228"/>
      <c r="F44" s="228"/>
      <c r="G44" s="76"/>
    </row>
    <row r="46" spans="1:7" x14ac:dyDescent="0.35">
      <c r="A46" s="363"/>
      <c r="B46" s="363"/>
      <c r="C46" s="363"/>
      <c r="D46" s="363"/>
      <c r="E46" s="363"/>
      <c r="F46" s="363"/>
      <c r="G46" s="363"/>
    </row>
    <row r="47" spans="1:7" x14ac:dyDescent="0.35">
      <c r="A47" s="314"/>
      <c r="B47" s="314"/>
      <c r="C47" s="314"/>
      <c r="D47" s="314"/>
      <c r="E47" s="314"/>
      <c r="F47" s="314"/>
      <c r="G47" s="314"/>
    </row>
    <row r="48" spans="1:7" x14ac:dyDescent="0.35">
      <c r="A48" s="11"/>
      <c r="B48" s="11"/>
      <c r="C48" s="11"/>
      <c r="D48" s="76"/>
      <c r="E48" s="76"/>
      <c r="F48" s="76"/>
      <c r="G48" s="76"/>
    </row>
    <row r="49" spans="1:7" x14ac:dyDescent="0.35">
      <c r="A49" s="11"/>
      <c r="B49" s="11"/>
      <c r="C49" s="11"/>
      <c r="D49" s="76"/>
      <c r="E49" s="76"/>
      <c r="F49" s="76"/>
      <c r="G49" s="76"/>
    </row>
    <row r="50" spans="1:7" x14ac:dyDescent="0.35">
      <c r="A50" s="11"/>
      <c r="B50" s="11"/>
      <c r="C50" s="11"/>
      <c r="D50" s="76"/>
      <c r="E50" s="76"/>
      <c r="F50" s="76"/>
      <c r="G50" s="76"/>
    </row>
    <row r="51" spans="1:7" x14ac:dyDescent="0.35">
      <c r="A51" s="11"/>
      <c r="B51" s="169"/>
      <c r="C51" s="316"/>
      <c r="D51" s="76"/>
      <c r="E51" s="76"/>
      <c r="F51" s="76"/>
      <c r="G51" s="76"/>
    </row>
  </sheetData>
  <sortState xmlns:xlrd2="http://schemas.microsoft.com/office/spreadsheetml/2017/richdata2" ref="B20:F27">
    <sortCondition ref="B20:B27"/>
  </sortState>
  <mergeCells count="2">
    <mergeCell ref="A5:G5"/>
    <mergeCell ref="A46:G46"/>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EDDF1-A47D-436D-9ED7-6B689963138F}">
  <dimension ref="A2:H23"/>
  <sheetViews>
    <sheetView workbookViewId="0">
      <selection activeCell="C23" sqref="C23"/>
    </sheetView>
  </sheetViews>
  <sheetFormatPr baseColWidth="10" defaultColWidth="8.7265625" defaultRowHeight="14.5" x14ac:dyDescent="0.35"/>
  <cols>
    <col min="1" max="1" width="17.26953125" bestFit="1" customWidth="1"/>
    <col min="2" max="2" width="42.54296875" bestFit="1" customWidth="1"/>
    <col min="3" max="3" width="38.36328125" bestFit="1" customWidth="1"/>
    <col min="4" max="4" width="11.26953125" bestFit="1" customWidth="1"/>
    <col min="5" max="5" width="14.54296875" bestFit="1" customWidth="1"/>
    <col min="6" max="6" width="14.36328125" bestFit="1" customWidth="1"/>
    <col min="7" max="7" width="18.1796875" hidden="1" customWidth="1"/>
  </cols>
  <sheetData>
    <row r="2" spans="1:8" x14ac:dyDescent="0.35">
      <c r="A2" s="10" t="s">
        <v>6</v>
      </c>
      <c r="B2" s="364" t="s">
        <v>1517</v>
      </c>
      <c r="C2" s="365"/>
      <c r="D2" s="325"/>
      <c r="E2" s="325"/>
      <c r="F2" s="325"/>
      <c r="G2" s="325"/>
    </row>
    <row r="3" spans="1:8" ht="42.9" customHeight="1" x14ac:dyDescent="0.35">
      <c r="A3" s="107" t="s">
        <v>7</v>
      </c>
      <c r="B3" s="346" t="s">
        <v>1518</v>
      </c>
      <c r="C3" s="347"/>
      <c r="D3" s="325"/>
      <c r="E3" s="325"/>
      <c r="F3" s="325"/>
      <c r="G3" s="325"/>
    </row>
    <row r="4" spans="1:8" x14ac:dyDescent="0.35">
      <c r="A4" s="325"/>
      <c r="B4" s="325"/>
      <c r="C4" s="325"/>
      <c r="D4" s="325"/>
      <c r="E4" s="325"/>
      <c r="F4" s="325"/>
      <c r="G4" s="325"/>
    </row>
    <row r="5" spans="1:8" x14ac:dyDescent="0.35">
      <c r="A5" s="352" t="s">
        <v>54</v>
      </c>
      <c r="B5" s="352"/>
      <c r="C5" s="352"/>
      <c r="D5" s="352"/>
      <c r="E5" s="352"/>
      <c r="F5" s="352"/>
      <c r="G5" s="352"/>
    </row>
    <row r="6" spans="1:8" x14ac:dyDescent="0.35">
      <c r="A6" s="13" t="s">
        <v>52</v>
      </c>
      <c r="B6" s="13" t="s">
        <v>53</v>
      </c>
      <c r="C6" s="13" t="s">
        <v>106</v>
      </c>
      <c r="D6" s="13" t="s">
        <v>12</v>
      </c>
      <c r="E6" s="13" t="s">
        <v>13</v>
      </c>
      <c r="F6" s="13" t="s">
        <v>15</v>
      </c>
      <c r="G6" s="13" t="s">
        <v>14</v>
      </c>
    </row>
    <row r="7" spans="1:8" s="325" customFormat="1" x14ac:dyDescent="0.35">
      <c r="A7" s="62" t="s">
        <v>20</v>
      </c>
      <c r="B7" s="62"/>
      <c r="C7" s="62"/>
      <c r="D7" s="62"/>
      <c r="E7" s="62"/>
      <c r="F7" s="62"/>
      <c r="G7" s="332"/>
    </row>
    <row r="8" spans="1:8" s="325" customFormat="1" x14ac:dyDescent="0.35">
      <c r="A8" s="186"/>
      <c r="B8" s="326" t="s">
        <v>1540</v>
      </c>
      <c r="C8" s="193" t="s">
        <v>110</v>
      </c>
      <c r="D8" s="176">
        <v>0</v>
      </c>
      <c r="E8" s="176">
        <v>1</v>
      </c>
      <c r="F8" s="176">
        <v>1</v>
      </c>
      <c r="G8" s="332"/>
      <c r="H8" s="333"/>
    </row>
    <row r="9" spans="1:8" s="325" customFormat="1" x14ac:dyDescent="0.35">
      <c r="A9" s="186"/>
      <c r="B9" s="326" t="s">
        <v>1541</v>
      </c>
      <c r="C9" s="193" t="s">
        <v>110</v>
      </c>
      <c r="D9" s="176">
        <v>0</v>
      </c>
      <c r="E9" s="176">
        <v>1</v>
      </c>
      <c r="F9" s="176">
        <v>1</v>
      </c>
      <c r="G9" s="332"/>
    </row>
    <row r="10" spans="1:8" s="325" customFormat="1" x14ac:dyDescent="0.35">
      <c r="A10" s="186"/>
      <c r="B10" s="326" t="s">
        <v>1542</v>
      </c>
      <c r="C10" s="193" t="s">
        <v>110</v>
      </c>
      <c r="D10" s="176">
        <v>0</v>
      </c>
      <c r="E10" s="176">
        <v>1</v>
      </c>
      <c r="F10" s="176">
        <v>1</v>
      </c>
      <c r="G10" s="332"/>
    </row>
    <row r="11" spans="1:8" s="325" customFormat="1" x14ac:dyDescent="0.35">
      <c r="A11" s="186"/>
      <c r="B11" s="326" t="s">
        <v>1543</v>
      </c>
      <c r="C11" s="193" t="s">
        <v>110</v>
      </c>
      <c r="D11" s="176">
        <v>0</v>
      </c>
      <c r="E11" s="176">
        <v>1</v>
      </c>
      <c r="F11" s="176">
        <v>1</v>
      </c>
      <c r="G11" s="332"/>
    </row>
    <row r="12" spans="1:8" s="327" customFormat="1" x14ac:dyDescent="0.35">
      <c r="A12" s="337" t="s">
        <v>71</v>
      </c>
      <c r="B12" s="338"/>
      <c r="C12" s="337"/>
      <c r="D12" s="339"/>
      <c r="E12" s="339"/>
      <c r="F12" s="339"/>
      <c r="G12" s="332"/>
    </row>
    <row r="13" spans="1:8" s="327" customFormat="1" x14ac:dyDescent="0.35">
      <c r="A13" s="186"/>
      <c r="B13" s="99" t="s">
        <v>1566</v>
      </c>
      <c r="C13" s="193" t="s">
        <v>120</v>
      </c>
      <c r="D13" s="176">
        <v>0</v>
      </c>
      <c r="E13" s="176">
        <v>1</v>
      </c>
      <c r="F13" s="176">
        <v>1</v>
      </c>
      <c r="G13" s="332"/>
    </row>
    <row r="14" spans="1:8" s="327" customFormat="1" x14ac:dyDescent="0.35">
      <c r="A14" s="186"/>
      <c r="B14" s="99" t="s">
        <v>1539</v>
      </c>
      <c r="C14" s="193" t="s">
        <v>120</v>
      </c>
      <c r="D14" s="176">
        <v>0</v>
      </c>
      <c r="E14" s="176">
        <v>1</v>
      </c>
      <c r="F14" s="176">
        <v>1</v>
      </c>
      <c r="G14" s="332"/>
    </row>
    <row r="15" spans="1:8" s="327" customFormat="1" x14ac:dyDescent="0.35">
      <c r="A15" s="186"/>
      <c r="B15" s="99" t="s">
        <v>1567</v>
      </c>
      <c r="C15" s="193" t="s">
        <v>120</v>
      </c>
      <c r="D15" s="176">
        <v>0</v>
      </c>
      <c r="E15" s="176">
        <v>1</v>
      </c>
      <c r="F15" s="176">
        <v>1</v>
      </c>
      <c r="G15" s="332"/>
    </row>
    <row r="16" spans="1:8" s="327" customFormat="1" x14ac:dyDescent="0.35">
      <c r="A16" s="186"/>
      <c r="B16" s="99" t="s">
        <v>1568</v>
      </c>
      <c r="C16" s="193" t="s">
        <v>120</v>
      </c>
      <c r="D16" s="176">
        <v>0</v>
      </c>
      <c r="E16" s="176">
        <v>1</v>
      </c>
      <c r="F16" s="176">
        <v>1</v>
      </c>
      <c r="G16" s="332"/>
    </row>
    <row r="17" spans="1:6" x14ac:dyDescent="0.35">
      <c r="A17" s="27" t="s">
        <v>56</v>
      </c>
      <c r="B17" s="27"/>
      <c r="C17" s="27"/>
      <c r="D17" s="27"/>
      <c r="E17" s="27"/>
      <c r="F17" s="27"/>
    </row>
    <row r="18" spans="1:6" x14ac:dyDescent="0.35">
      <c r="A18" s="1"/>
      <c r="B18" s="99" t="s">
        <v>1538</v>
      </c>
      <c r="C18" s="1" t="s">
        <v>122</v>
      </c>
      <c r="D18" s="14">
        <v>0</v>
      </c>
      <c r="E18" s="14">
        <v>1</v>
      </c>
      <c r="F18" s="14">
        <v>1</v>
      </c>
    </row>
    <row r="19" spans="1:6" x14ac:dyDescent="0.35">
      <c r="A19" s="1"/>
      <c r="B19" s="99" t="s">
        <v>1539</v>
      </c>
      <c r="C19" s="1" t="s">
        <v>122</v>
      </c>
      <c r="D19" s="14">
        <v>0</v>
      </c>
      <c r="E19" s="14">
        <v>2</v>
      </c>
      <c r="F19" s="14">
        <v>2</v>
      </c>
    </row>
    <row r="20" spans="1:6" x14ac:dyDescent="0.35">
      <c r="A20" s="1"/>
      <c r="B20" s="99" t="s">
        <v>1271</v>
      </c>
      <c r="C20" s="1" t="s">
        <v>122</v>
      </c>
      <c r="D20" s="14">
        <v>0</v>
      </c>
      <c r="E20" s="14">
        <v>1</v>
      </c>
      <c r="F20" s="14">
        <v>1</v>
      </c>
    </row>
    <row r="21" spans="1:6" x14ac:dyDescent="0.35">
      <c r="A21" s="1"/>
      <c r="B21" s="99" t="s">
        <v>1566</v>
      </c>
      <c r="C21" s="134" t="s">
        <v>122</v>
      </c>
      <c r="D21" s="294">
        <v>0</v>
      </c>
      <c r="E21" s="294">
        <v>1</v>
      </c>
      <c r="F21" s="294">
        <v>1</v>
      </c>
    </row>
    <row r="22" spans="1:6" x14ac:dyDescent="0.35">
      <c r="A22" s="1"/>
      <c r="B22" s="99" t="s">
        <v>1567</v>
      </c>
      <c r="C22" s="134" t="s">
        <v>122</v>
      </c>
      <c r="D22" s="294">
        <v>0</v>
      </c>
      <c r="E22" s="294">
        <v>1</v>
      </c>
      <c r="F22" s="294">
        <v>1</v>
      </c>
    </row>
    <row r="23" spans="1:6" x14ac:dyDescent="0.35">
      <c r="A23" s="1"/>
      <c r="B23" s="99" t="s">
        <v>1568</v>
      </c>
      <c r="C23" s="134" t="s">
        <v>122</v>
      </c>
      <c r="D23" s="294">
        <v>0</v>
      </c>
      <c r="E23" s="294">
        <v>1</v>
      </c>
      <c r="F23" s="294">
        <v>1</v>
      </c>
    </row>
  </sheetData>
  <mergeCells count="3">
    <mergeCell ref="A5:G5"/>
    <mergeCell ref="B3:C3"/>
    <mergeCell ref="B2:C2"/>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2:G32"/>
  <sheetViews>
    <sheetView zoomScale="90" zoomScaleNormal="90" workbookViewId="0">
      <selection activeCell="B26" sqref="B26"/>
    </sheetView>
  </sheetViews>
  <sheetFormatPr baseColWidth="10" defaultColWidth="10.90625" defaultRowHeight="14.5" x14ac:dyDescent="0.35"/>
  <cols>
    <col min="1" max="1" width="19.26953125" bestFit="1" customWidth="1"/>
    <col min="2" max="2" width="70" customWidth="1"/>
    <col min="3" max="3" width="42.26953125" bestFit="1" customWidth="1"/>
    <col min="4" max="4" width="12.453125" bestFit="1" customWidth="1"/>
    <col min="5" max="6" width="15.81640625" bestFit="1" customWidth="1"/>
    <col min="7" max="7" width="20.1796875" hidden="1" customWidth="1"/>
  </cols>
  <sheetData>
    <row r="2" spans="1:7" x14ac:dyDescent="0.35">
      <c r="A2" s="10" t="s">
        <v>6</v>
      </c>
      <c r="B2" s="1" t="s">
        <v>651</v>
      </c>
      <c r="C2" s="42"/>
    </row>
    <row r="3" spans="1:7" ht="29" x14ac:dyDescent="0.35">
      <c r="A3" s="107" t="s">
        <v>7</v>
      </c>
      <c r="B3" s="58" t="s">
        <v>1000</v>
      </c>
      <c r="C3" s="42"/>
    </row>
    <row r="5" spans="1:7" x14ac:dyDescent="0.35">
      <c r="A5" s="352" t="s">
        <v>54</v>
      </c>
      <c r="B5" s="352"/>
      <c r="C5" s="352"/>
      <c r="D5" s="352"/>
      <c r="E5" s="352"/>
      <c r="F5" s="352"/>
      <c r="G5" s="352"/>
    </row>
    <row r="6" spans="1:7" x14ac:dyDescent="0.35">
      <c r="A6" s="13" t="s">
        <v>52</v>
      </c>
      <c r="B6" s="13" t="s">
        <v>53</v>
      </c>
      <c r="C6" s="13" t="s">
        <v>106</v>
      </c>
      <c r="D6" s="13" t="s">
        <v>12</v>
      </c>
      <c r="E6" s="13" t="s">
        <v>13</v>
      </c>
      <c r="F6" s="13" t="s">
        <v>15</v>
      </c>
      <c r="G6" s="13" t="s">
        <v>14</v>
      </c>
    </row>
    <row r="7" spans="1:7" x14ac:dyDescent="0.35">
      <c r="A7" s="189" t="s">
        <v>20</v>
      </c>
      <c r="B7" s="35"/>
      <c r="C7" s="34"/>
      <c r="D7" s="34"/>
      <c r="E7" s="34"/>
      <c r="F7" s="34"/>
      <c r="G7" s="34"/>
    </row>
    <row r="8" spans="1:7" x14ac:dyDescent="0.35">
      <c r="A8" s="1"/>
      <c r="B8" s="99" t="s">
        <v>316</v>
      </c>
      <c r="C8" s="99" t="s">
        <v>110</v>
      </c>
      <c r="D8" s="14">
        <v>0</v>
      </c>
      <c r="E8" s="5">
        <v>2</v>
      </c>
      <c r="F8" s="5">
        <v>2</v>
      </c>
      <c r="G8" s="14" t="s">
        <v>74</v>
      </c>
    </row>
    <row r="9" spans="1:7" ht="29" x14ac:dyDescent="0.35">
      <c r="A9" s="1"/>
      <c r="B9" s="292" t="s">
        <v>1185</v>
      </c>
      <c r="C9" s="99" t="s">
        <v>110</v>
      </c>
      <c r="D9" s="14">
        <v>0</v>
      </c>
      <c r="E9" s="14">
        <v>2</v>
      </c>
      <c r="F9" s="14">
        <v>2</v>
      </c>
      <c r="G9" s="14" t="s">
        <v>858</v>
      </c>
    </row>
    <row r="10" spans="1:7" ht="29" x14ac:dyDescent="0.35">
      <c r="A10" s="1"/>
      <c r="B10" s="292" t="s">
        <v>1187</v>
      </c>
      <c r="C10" s="99" t="s">
        <v>110</v>
      </c>
      <c r="D10" s="14">
        <v>0</v>
      </c>
      <c r="E10" s="14">
        <v>2</v>
      </c>
      <c r="F10" s="14">
        <v>2</v>
      </c>
      <c r="G10" s="14" t="s">
        <v>856</v>
      </c>
    </row>
    <row r="11" spans="1:7" ht="29" x14ac:dyDescent="0.35">
      <c r="A11" s="1"/>
      <c r="B11" s="292" t="s">
        <v>1186</v>
      </c>
      <c r="C11" s="99" t="s">
        <v>110</v>
      </c>
      <c r="D11" s="14">
        <v>0</v>
      </c>
      <c r="E11" s="14">
        <v>2</v>
      </c>
      <c r="F11" s="14">
        <v>2</v>
      </c>
      <c r="G11" s="14" t="s">
        <v>857</v>
      </c>
    </row>
    <row r="12" spans="1:7" ht="15" customHeight="1" x14ac:dyDescent="0.35">
      <c r="A12" s="1"/>
      <c r="B12" s="99" t="s">
        <v>1433</v>
      </c>
      <c r="C12" s="99" t="s">
        <v>110</v>
      </c>
      <c r="D12" s="16">
        <v>0</v>
      </c>
      <c r="E12" s="16">
        <v>1</v>
      </c>
      <c r="F12" s="14">
        <v>1</v>
      </c>
      <c r="G12" s="14"/>
    </row>
    <row r="13" spans="1:7" ht="29" x14ac:dyDescent="0.35">
      <c r="A13" s="1"/>
      <c r="B13" s="292" t="s">
        <v>1353</v>
      </c>
      <c r="C13" s="99" t="s">
        <v>110</v>
      </c>
      <c r="D13" s="16">
        <v>1</v>
      </c>
      <c r="E13" s="16">
        <v>0</v>
      </c>
      <c r="F13" s="14">
        <v>1</v>
      </c>
      <c r="G13" s="14"/>
    </row>
    <row r="14" spans="1:7" ht="29" x14ac:dyDescent="0.35">
      <c r="A14" s="277"/>
      <c r="B14" s="124" t="s">
        <v>1190</v>
      </c>
      <c r="C14" s="281" t="s">
        <v>110</v>
      </c>
      <c r="D14" s="331">
        <v>0</v>
      </c>
      <c r="E14" s="331">
        <v>1</v>
      </c>
      <c r="F14" s="282">
        <v>1</v>
      </c>
      <c r="G14" s="282"/>
    </row>
    <row r="15" spans="1:7" s="269" customFormat="1" ht="29" x14ac:dyDescent="0.35">
      <c r="A15" s="1"/>
      <c r="B15" s="292" t="s">
        <v>1190</v>
      </c>
      <c r="C15" s="99" t="s">
        <v>110</v>
      </c>
      <c r="D15" s="16">
        <v>0</v>
      </c>
      <c r="E15" s="16">
        <v>1</v>
      </c>
      <c r="F15" s="14">
        <v>1</v>
      </c>
      <c r="G15" s="14"/>
    </row>
    <row r="16" spans="1:7" s="269" customFormat="1" ht="29" x14ac:dyDescent="0.35">
      <c r="A16" s="1"/>
      <c r="B16" s="292" t="s">
        <v>1495</v>
      </c>
      <c r="C16" s="99" t="s">
        <v>110</v>
      </c>
      <c r="D16" s="16">
        <v>0</v>
      </c>
      <c r="E16" s="16">
        <v>1</v>
      </c>
      <c r="F16" s="14">
        <v>1</v>
      </c>
      <c r="G16" s="14"/>
    </row>
    <row r="17" spans="1:7" s="290" customFormat="1" ht="29" x14ac:dyDescent="0.35">
      <c r="A17" s="1"/>
      <c r="B17" s="292" t="s">
        <v>1352</v>
      </c>
      <c r="C17" s="99" t="s">
        <v>110</v>
      </c>
      <c r="D17" s="16">
        <v>0</v>
      </c>
      <c r="E17" s="16">
        <v>1</v>
      </c>
      <c r="F17" s="14">
        <v>1</v>
      </c>
      <c r="G17" s="14"/>
    </row>
    <row r="18" spans="1:7" s="269" customFormat="1" ht="29" x14ac:dyDescent="0.35">
      <c r="A18" s="1"/>
      <c r="B18" s="292" t="s">
        <v>1188</v>
      </c>
      <c r="C18" s="99" t="s">
        <v>110</v>
      </c>
      <c r="D18" s="16">
        <v>0</v>
      </c>
      <c r="E18" s="16">
        <v>1</v>
      </c>
      <c r="F18" s="14">
        <v>1</v>
      </c>
      <c r="G18" s="14"/>
    </row>
    <row r="19" spans="1:7" s="290" customFormat="1" x14ac:dyDescent="0.35">
      <c r="A19" s="1"/>
      <c r="B19" s="292" t="s">
        <v>1298</v>
      </c>
      <c r="C19" s="99" t="s">
        <v>110</v>
      </c>
      <c r="D19" s="16">
        <v>0</v>
      </c>
      <c r="E19" s="16">
        <v>2</v>
      </c>
      <c r="F19" s="14">
        <v>2</v>
      </c>
      <c r="G19" s="14"/>
    </row>
    <row r="20" spans="1:7" s="290" customFormat="1" ht="29" x14ac:dyDescent="0.35">
      <c r="A20" s="1"/>
      <c r="B20" s="292" t="s">
        <v>1189</v>
      </c>
      <c r="C20" s="99" t="s">
        <v>110</v>
      </c>
      <c r="D20" s="14">
        <v>0</v>
      </c>
      <c r="E20" s="14">
        <v>1</v>
      </c>
      <c r="F20" s="14">
        <v>1</v>
      </c>
      <c r="G20" s="14"/>
    </row>
    <row r="21" spans="1:7" x14ac:dyDescent="0.35">
      <c r="A21" s="31" t="s">
        <v>2</v>
      </c>
      <c r="B21" s="190"/>
      <c r="C21" s="80"/>
      <c r="D21" s="41"/>
      <c r="E21" s="41"/>
      <c r="F21" s="41"/>
      <c r="G21" s="41"/>
    </row>
    <row r="22" spans="1:7" ht="29" x14ac:dyDescent="0.35">
      <c r="A22" s="1"/>
      <c r="B22" s="72" t="s">
        <v>1193</v>
      </c>
      <c r="C22" s="99" t="s">
        <v>107</v>
      </c>
      <c r="D22" s="14">
        <v>1</v>
      </c>
      <c r="E22" s="14">
        <v>0</v>
      </c>
      <c r="F22" s="14">
        <v>1</v>
      </c>
      <c r="G22" s="96">
        <f>(15.5/20 + 4.5/20 + 8.25/20 )/3*100</f>
        <v>47.083333333333336</v>
      </c>
    </row>
    <row r="23" spans="1:7" ht="29" x14ac:dyDescent="0.35">
      <c r="A23" s="1"/>
      <c r="B23" s="72" t="s">
        <v>1194</v>
      </c>
      <c r="C23" s="99" t="s">
        <v>107</v>
      </c>
      <c r="D23" s="14">
        <v>1</v>
      </c>
      <c r="E23" s="14">
        <v>0</v>
      </c>
      <c r="F23" s="14">
        <v>1</v>
      </c>
      <c r="G23" s="14"/>
    </row>
    <row r="24" spans="1:7" ht="29" x14ac:dyDescent="0.35">
      <c r="A24" s="1"/>
      <c r="B24" s="72" t="s">
        <v>1192</v>
      </c>
      <c r="C24" s="99" t="s">
        <v>107</v>
      </c>
      <c r="D24" s="14">
        <v>1</v>
      </c>
      <c r="E24" s="14">
        <v>0</v>
      </c>
      <c r="F24" s="14">
        <v>1</v>
      </c>
      <c r="G24" s="14"/>
    </row>
    <row r="25" spans="1:7" ht="43.5" x14ac:dyDescent="0.35">
      <c r="A25" s="1"/>
      <c r="B25" s="72" t="s">
        <v>1191</v>
      </c>
      <c r="C25" s="99" t="s">
        <v>107</v>
      </c>
      <c r="D25" s="14">
        <v>1</v>
      </c>
      <c r="E25" s="14">
        <v>0</v>
      </c>
      <c r="F25" s="14">
        <v>1</v>
      </c>
      <c r="G25" s="14">
        <f>8.49/20*100</f>
        <v>42.449999999999996</v>
      </c>
    </row>
    <row r="26" spans="1:7" s="325" customFormat="1" ht="130.5" x14ac:dyDescent="0.35">
      <c r="A26" s="1"/>
      <c r="B26" s="157" t="s">
        <v>1526</v>
      </c>
      <c r="C26" s="87" t="s">
        <v>1519</v>
      </c>
      <c r="D26" s="16">
        <v>0</v>
      </c>
      <c r="E26" s="16">
        <v>3</v>
      </c>
      <c r="F26" s="16">
        <v>3</v>
      </c>
    </row>
    <row r="27" spans="1:7" s="325" customFormat="1" ht="145" x14ac:dyDescent="0.35">
      <c r="A27" s="1"/>
      <c r="B27" s="72" t="s">
        <v>1527</v>
      </c>
      <c r="C27" s="87" t="s">
        <v>1519</v>
      </c>
      <c r="D27" s="16">
        <v>0</v>
      </c>
      <c r="E27" s="16">
        <v>1</v>
      </c>
      <c r="F27" s="14">
        <v>1</v>
      </c>
    </row>
    <row r="28" spans="1:7" s="290" customFormat="1" x14ac:dyDescent="0.35"/>
    <row r="29" spans="1:7" x14ac:dyDescent="0.35">
      <c r="A29" s="352" t="s">
        <v>916</v>
      </c>
      <c r="B29" s="352"/>
      <c r="C29" s="352"/>
      <c r="D29" s="352"/>
      <c r="E29" s="352"/>
      <c r="F29" s="352"/>
      <c r="G29" s="352"/>
    </row>
    <row r="30" spans="1:7" x14ac:dyDescent="0.35">
      <c r="A30" s="13" t="s">
        <v>52</v>
      </c>
      <c r="B30" s="13" t="s">
        <v>53</v>
      </c>
      <c r="C30" s="13" t="s">
        <v>106</v>
      </c>
      <c r="D30" s="13" t="s">
        <v>12</v>
      </c>
      <c r="E30" s="13" t="s">
        <v>13</v>
      </c>
      <c r="F30" s="13" t="s">
        <v>15</v>
      </c>
      <c r="G30" s="13" t="s">
        <v>14</v>
      </c>
    </row>
    <row r="31" spans="1:7" x14ac:dyDescent="0.35">
      <c r="A31" s="31" t="s">
        <v>2</v>
      </c>
      <c r="B31" s="31"/>
      <c r="C31" s="31"/>
      <c r="D31" s="31"/>
      <c r="E31" s="31"/>
      <c r="F31" s="31"/>
      <c r="G31" s="31"/>
    </row>
    <row r="32" spans="1:7" x14ac:dyDescent="0.35">
      <c r="A32" s="1"/>
      <c r="B32" s="1" t="s">
        <v>859</v>
      </c>
      <c r="C32" s="1"/>
      <c r="D32" s="181">
        <v>0</v>
      </c>
      <c r="E32" s="181">
        <v>1</v>
      </c>
      <c r="F32" s="181">
        <v>1</v>
      </c>
      <c r="G32" s="115">
        <f>17/20*100</f>
        <v>85</v>
      </c>
    </row>
  </sheetData>
  <sortState xmlns:xlrd2="http://schemas.microsoft.com/office/spreadsheetml/2017/richdata2" ref="B22:F25">
    <sortCondition ref="B22:B25"/>
  </sortState>
  <mergeCells count="2">
    <mergeCell ref="A5:G5"/>
    <mergeCell ref="A29:G29"/>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031DC-4016-484C-9C7B-2EB52046C3A1}">
  <dimension ref="A2:G15"/>
  <sheetViews>
    <sheetView workbookViewId="0">
      <selection activeCell="B28" sqref="B28"/>
    </sheetView>
  </sheetViews>
  <sheetFormatPr baseColWidth="10" defaultColWidth="8.7265625" defaultRowHeight="14.5" x14ac:dyDescent="0.35"/>
  <cols>
    <col min="1" max="1" width="17.26953125" bestFit="1" customWidth="1"/>
    <col min="2" max="2" width="73.453125" customWidth="1"/>
    <col min="3" max="3" width="47.36328125" bestFit="1" customWidth="1"/>
    <col min="4" max="4" width="11.26953125" bestFit="1" customWidth="1"/>
    <col min="5" max="5" width="14.54296875" bestFit="1" customWidth="1"/>
    <col min="6" max="6" width="14.36328125" bestFit="1" customWidth="1"/>
    <col min="7" max="7" width="18.1796875" hidden="1" customWidth="1"/>
  </cols>
  <sheetData>
    <row r="2" spans="1:7" x14ac:dyDescent="0.35">
      <c r="A2" s="10" t="s">
        <v>6</v>
      </c>
      <c r="B2" s="1" t="s">
        <v>1512</v>
      </c>
      <c r="C2" s="42"/>
      <c r="D2" s="290"/>
      <c r="E2" s="290"/>
      <c r="F2" s="290"/>
      <c r="G2" s="290"/>
    </row>
    <row r="3" spans="1:7" ht="39.25" customHeight="1" x14ac:dyDescent="0.35">
      <c r="A3" s="107" t="s">
        <v>7</v>
      </c>
      <c r="B3" s="292" t="s">
        <v>1435</v>
      </c>
      <c r="C3" s="42"/>
      <c r="D3" s="290"/>
      <c r="E3" s="290"/>
      <c r="F3" s="290"/>
      <c r="G3" s="290"/>
    </row>
    <row r="4" spans="1:7" x14ac:dyDescent="0.35">
      <c r="A4" s="290"/>
      <c r="B4" s="290"/>
      <c r="C4" s="290"/>
      <c r="D4" s="290"/>
      <c r="E4" s="290"/>
      <c r="F4" s="290"/>
      <c r="G4" s="290"/>
    </row>
    <row r="5" spans="1:7" x14ac:dyDescent="0.35">
      <c r="A5" s="352" t="s">
        <v>54</v>
      </c>
      <c r="B5" s="352"/>
      <c r="C5" s="352"/>
      <c r="D5" s="352"/>
      <c r="E5" s="352"/>
      <c r="F5" s="352"/>
      <c r="G5" s="352"/>
    </row>
    <row r="6" spans="1:7" x14ac:dyDescent="0.35">
      <c r="A6" s="13" t="s">
        <v>52</v>
      </c>
      <c r="B6" s="13" t="s">
        <v>53</v>
      </c>
      <c r="C6" s="13" t="s">
        <v>106</v>
      </c>
      <c r="D6" s="13" t="s">
        <v>12</v>
      </c>
      <c r="E6" s="13" t="s">
        <v>13</v>
      </c>
      <c r="F6" s="13" t="s">
        <v>15</v>
      </c>
      <c r="G6" s="13" t="s">
        <v>14</v>
      </c>
    </row>
    <row r="7" spans="1:7" x14ac:dyDescent="0.35">
      <c r="A7" s="31" t="s">
        <v>2</v>
      </c>
      <c r="B7" s="31"/>
      <c r="C7" s="31"/>
      <c r="D7" s="38"/>
      <c r="E7" s="38"/>
      <c r="F7" s="38"/>
    </row>
    <row r="8" spans="1:7" ht="43.5" x14ac:dyDescent="0.35">
      <c r="A8" s="1"/>
      <c r="B8" s="292" t="s">
        <v>1497</v>
      </c>
      <c r="C8" s="99" t="s">
        <v>107</v>
      </c>
      <c r="D8" s="16">
        <v>0</v>
      </c>
      <c r="E8" s="16">
        <v>1</v>
      </c>
      <c r="F8" s="14">
        <v>1</v>
      </c>
    </row>
    <row r="9" spans="1:7" ht="29" x14ac:dyDescent="0.35">
      <c r="A9" s="1"/>
      <c r="B9" s="292" t="s">
        <v>1496</v>
      </c>
      <c r="C9" s="99" t="s">
        <v>107</v>
      </c>
      <c r="D9" s="16">
        <v>0</v>
      </c>
      <c r="E9" s="16">
        <v>1</v>
      </c>
      <c r="F9" s="14">
        <v>1</v>
      </c>
    </row>
    <row r="10" spans="1:7" ht="26.75" customHeight="1" x14ac:dyDescent="0.35">
      <c r="A10" s="1"/>
      <c r="B10" s="99" t="s">
        <v>1434</v>
      </c>
      <c r="C10" s="99" t="s">
        <v>107</v>
      </c>
      <c r="D10" s="16">
        <v>0</v>
      </c>
      <c r="E10" s="16">
        <v>1</v>
      </c>
      <c r="F10" s="14">
        <v>1</v>
      </c>
    </row>
    <row r="11" spans="1:7" x14ac:dyDescent="0.35">
      <c r="B11" s="173"/>
    </row>
    <row r="12" spans="1:7" x14ac:dyDescent="0.35">
      <c r="A12" s="315"/>
      <c r="B12" s="315"/>
      <c r="C12" s="315"/>
      <c r="D12" s="315"/>
      <c r="E12" s="315"/>
      <c r="F12" s="315"/>
      <c r="G12" s="315"/>
    </row>
    <row r="13" spans="1:7" x14ac:dyDescent="0.35">
      <c r="A13" s="314"/>
      <c r="B13" s="314"/>
      <c r="C13" s="314"/>
      <c r="D13" s="314"/>
      <c r="E13" s="314"/>
      <c r="F13" s="314"/>
      <c r="G13" s="314"/>
    </row>
    <row r="14" spans="1:7" x14ac:dyDescent="0.35">
      <c r="A14" s="11"/>
      <c r="B14" s="11"/>
      <c r="C14" s="11"/>
      <c r="D14" s="11"/>
      <c r="E14" s="11"/>
      <c r="F14" s="11"/>
      <c r="G14" s="11"/>
    </row>
    <row r="15" spans="1:7" x14ac:dyDescent="0.35">
      <c r="A15" s="11"/>
      <c r="B15" s="11"/>
      <c r="C15" s="11"/>
      <c r="D15" s="76"/>
      <c r="E15" s="76"/>
      <c r="F15" s="76"/>
      <c r="G15" s="11"/>
    </row>
  </sheetData>
  <sortState xmlns:xlrd2="http://schemas.microsoft.com/office/spreadsheetml/2017/richdata2" ref="B8:F10">
    <sortCondition ref="B8:B10"/>
  </sortState>
  <mergeCells count="1">
    <mergeCell ref="A5:G5"/>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2:G14"/>
  <sheetViews>
    <sheetView zoomScale="80" zoomScaleNormal="80" workbookViewId="0">
      <selection activeCell="B20" sqref="B20"/>
    </sheetView>
  </sheetViews>
  <sheetFormatPr baseColWidth="10" defaultColWidth="10.90625" defaultRowHeight="14.5" x14ac:dyDescent="0.35"/>
  <cols>
    <col min="1" max="1" width="19.26953125" bestFit="1" customWidth="1"/>
    <col min="2" max="2" width="76.81640625" bestFit="1" customWidth="1"/>
    <col min="3" max="3" width="42.26953125" bestFit="1" customWidth="1"/>
    <col min="4" max="4" width="12.453125" bestFit="1" customWidth="1"/>
    <col min="5" max="6" width="15.81640625" bestFit="1" customWidth="1"/>
    <col min="7" max="7" width="20.1796875" hidden="1" customWidth="1"/>
  </cols>
  <sheetData>
    <row r="2" spans="1:7" x14ac:dyDescent="0.35">
      <c r="A2" s="10" t="s">
        <v>6</v>
      </c>
      <c r="B2" s="1" t="s">
        <v>834</v>
      </c>
      <c r="C2" s="42"/>
    </row>
    <row r="3" spans="1:7" x14ac:dyDescent="0.35">
      <c r="A3" s="10" t="s">
        <v>7</v>
      </c>
      <c r="B3" s="99" t="s">
        <v>835</v>
      </c>
      <c r="C3" s="42"/>
    </row>
    <row r="5" spans="1:7" x14ac:dyDescent="0.35">
      <c r="A5" s="352" t="s">
        <v>54</v>
      </c>
      <c r="B5" s="352"/>
      <c r="C5" s="352"/>
      <c r="D5" s="352"/>
      <c r="E5" s="352"/>
      <c r="F5" s="352"/>
      <c r="G5" s="352"/>
    </row>
    <row r="6" spans="1:7" x14ac:dyDescent="0.35">
      <c r="A6" s="13" t="s">
        <v>52</v>
      </c>
      <c r="B6" s="13" t="s">
        <v>53</v>
      </c>
      <c r="C6" s="13" t="s">
        <v>106</v>
      </c>
      <c r="D6" s="13" t="s">
        <v>12</v>
      </c>
      <c r="E6" s="13" t="s">
        <v>13</v>
      </c>
      <c r="F6" s="13" t="s">
        <v>15</v>
      </c>
      <c r="G6" s="13" t="s">
        <v>14</v>
      </c>
    </row>
    <row r="7" spans="1:7" x14ac:dyDescent="0.35">
      <c r="A7" s="31" t="s">
        <v>2</v>
      </c>
      <c r="B7" s="31"/>
      <c r="C7" s="31"/>
      <c r="D7" s="31"/>
      <c r="E7" s="31"/>
      <c r="F7" s="31"/>
      <c r="G7" s="31"/>
    </row>
    <row r="8" spans="1:7" x14ac:dyDescent="0.35">
      <c r="A8" s="1"/>
      <c r="B8" s="237" t="s">
        <v>839</v>
      </c>
      <c r="C8" s="1" t="s">
        <v>107</v>
      </c>
      <c r="D8" s="155">
        <v>0</v>
      </c>
      <c r="E8" s="3">
        <v>3</v>
      </c>
      <c r="F8" s="3">
        <v>3</v>
      </c>
      <c r="G8" s="115">
        <f>12.5/20*100</f>
        <v>62.5</v>
      </c>
    </row>
    <row r="9" spans="1:7" x14ac:dyDescent="0.35">
      <c r="A9" s="1"/>
      <c r="B9" s="237" t="s">
        <v>841</v>
      </c>
      <c r="C9" s="1" t="s">
        <v>107</v>
      </c>
      <c r="D9" s="155">
        <v>0</v>
      </c>
      <c r="E9" s="3">
        <v>3</v>
      </c>
      <c r="F9" s="3">
        <v>3</v>
      </c>
      <c r="G9" s="115">
        <f>12.6/20*100</f>
        <v>63</v>
      </c>
    </row>
    <row r="10" spans="1:7" x14ac:dyDescent="0.35">
      <c r="A10" s="1"/>
      <c r="B10" s="237" t="s">
        <v>836</v>
      </c>
      <c r="C10" s="1" t="s">
        <v>107</v>
      </c>
      <c r="D10" s="155">
        <v>0</v>
      </c>
      <c r="E10" s="3">
        <v>3</v>
      </c>
      <c r="F10" s="3">
        <v>3</v>
      </c>
      <c r="G10" s="115">
        <f>(11.85/20+11.85/20+13.575/20)/3*100</f>
        <v>62.125</v>
      </c>
    </row>
    <row r="11" spans="1:7" x14ac:dyDescent="0.35">
      <c r="A11" s="1"/>
      <c r="B11" s="237" t="s">
        <v>838</v>
      </c>
      <c r="C11" s="1" t="s">
        <v>107</v>
      </c>
      <c r="D11" s="155">
        <v>0</v>
      </c>
      <c r="E11" s="3">
        <v>3</v>
      </c>
      <c r="F11" s="3">
        <v>3</v>
      </c>
      <c r="G11" s="115">
        <f>(11.8/20+11.8/20+13.6/20)/3*100</f>
        <v>62</v>
      </c>
    </row>
    <row r="12" spans="1:7" x14ac:dyDescent="0.35">
      <c r="A12" s="1"/>
      <c r="B12" s="237" t="s">
        <v>837</v>
      </c>
      <c r="C12" s="1" t="s">
        <v>107</v>
      </c>
      <c r="D12" s="155">
        <v>0</v>
      </c>
      <c r="E12" s="3">
        <v>3</v>
      </c>
      <c r="F12" s="3">
        <v>3</v>
      </c>
      <c r="G12" s="115">
        <f>(14/20+14/20+16.8/20)/3*100</f>
        <v>74.666666666666671</v>
      </c>
    </row>
    <row r="13" spans="1:7" x14ac:dyDescent="0.35">
      <c r="A13" s="1"/>
      <c r="B13" s="237" t="s">
        <v>840</v>
      </c>
      <c r="C13" s="1" t="s">
        <v>107</v>
      </c>
      <c r="D13" s="294">
        <v>0</v>
      </c>
      <c r="E13" s="3">
        <v>3</v>
      </c>
      <c r="F13" s="3">
        <v>3</v>
      </c>
      <c r="G13" s="115">
        <f>13/20*100</f>
        <v>65</v>
      </c>
    </row>
    <row r="14" spans="1:7" x14ac:dyDescent="0.35">
      <c r="A14" s="1"/>
      <c r="B14" s="239" t="s">
        <v>1585</v>
      </c>
      <c r="C14" s="7" t="s">
        <v>107</v>
      </c>
      <c r="D14" s="8">
        <v>0</v>
      </c>
      <c r="E14" s="4">
        <v>1</v>
      </c>
      <c r="F14" s="4">
        <v>1</v>
      </c>
    </row>
  </sheetData>
  <sortState xmlns:xlrd2="http://schemas.microsoft.com/office/spreadsheetml/2017/richdata2" ref="B8:G13">
    <sortCondition ref="B8"/>
  </sortState>
  <mergeCells count="1">
    <mergeCell ref="A5:G5"/>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2:H27"/>
  <sheetViews>
    <sheetView zoomScale="70" zoomScaleNormal="70" workbookViewId="0">
      <selection activeCell="H28" sqref="H28"/>
    </sheetView>
  </sheetViews>
  <sheetFormatPr baseColWidth="10" defaultColWidth="10.90625" defaultRowHeight="14.5" x14ac:dyDescent="0.35"/>
  <cols>
    <col min="1" max="1" width="21.453125" bestFit="1" customWidth="1"/>
    <col min="2" max="2" width="95.54296875" bestFit="1" customWidth="1"/>
    <col min="3" max="3" width="51" bestFit="1" customWidth="1"/>
    <col min="4" max="4" width="12.453125" bestFit="1" customWidth="1"/>
    <col min="5" max="6" width="15.81640625" bestFit="1" customWidth="1"/>
    <col min="7" max="7" width="26" hidden="1" customWidth="1"/>
    <col min="8" max="8" width="27.26953125" customWidth="1"/>
  </cols>
  <sheetData>
    <row r="2" spans="1:7" x14ac:dyDescent="0.35">
      <c r="A2" s="10" t="s">
        <v>6</v>
      </c>
      <c r="B2" s="1" t="s">
        <v>818</v>
      </c>
      <c r="C2" s="42"/>
    </row>
    <row r="3" spans="1:7" x14ac:dyDescent="0.35">
      <c r="A3" s="10" t="s">
        <v>7</v>
      </c>
      <c r="B3" s="99" t="s">
        <v>819</v>
      </c>
      <c r="C3" s="42"/>
    </row>
    <row r="5" spans="1:7" x14ac:dyDescent="0.35">
      <c r="A5" s="352" t="s">
        <v>54</v>
      </c>
      <c r="B5" s="352"/>
      <c r="C5" s="352"/>
      <c r="D5" s="352"/>
      <c r="E5" s="352"/>
      <c r="F5" s="352"/>
      <c r="G5" s="352"/>
    </row>
    <row r="6" spans="1:7" x14ac:dyDescent="0.35">
      <c r="A6" s="13" t="s">
        <v>52</v>
      </c>
      <c r="B6" s="13" t="s">
        <v>53</v>
      </c>
      <c r="C6" s="13" t="s">
        <v>106</v>
      </c>
      <c r="D6" s="13" t="s">
        <v>12</v>
      </c>
      <c r="E6" s="13" t="s">
        <v>13</v>
      </c>
      <c r="F6" s="13" t="s">
        <v>15</v>
      </c>
      <c r="G6" s="13" t="s">
        <v>73</v>
      </c>
    </row>
    <row r="7" spans="1:7" x14ac:dyDescent="0.35">
      <c r="A7" s="117" t="s">
        <v>70</v>
      </c>
      <c r="B7" s="117"/>
      <c r="C7" s="117"/>
      <c r="D7" s="117"/>
      <c r="E7" s="117"/>
      <c r="F7" s="117"/>
      <c r="G7" s="117"/>
    </row>
    <row r="8" spans="1:7" x14ac:dyDescent="0.35">
      <c r="A8" s="1"/>
      <c r="B8" s="237" t="s">
        <v>820</v>
      </c>
      <c r="C8" s="1" t="s">
        <v>245</v>
      </c>
      <c r="D8" s="6">
        <v>1</v>
      </c>
      <c r="E8" s="6">
        <v>0</v>
      </c>
      <c r="F8" s="6">
        <v>1</v>
      </c>
      <c r="G8" s="109">
        <f>6.91/20*100</f>
        <v>34.550000000000004</v>
      </c>
    </row>
    <row r="9" spans="1:7" x14ac:dyDescent="0.35">
      <c r="A9" s="1"/>
      <c r="B9" s="237" t="s">
        <v>821</v>
      </c>
      <c r="C9" s="1" t="s">
        <v>245</v>
      </c>
      <c r="D9" s="6">
        <v>1</v>
      </c>
      <c r="E9" s="6">
        <v>0</v>
      </c>
      <c r="F9" s="6">
        <v>1</v>
      </c>
      <c r="G9" s="109">
        <f>9.5/20*100</f>
        <v>47.5</v>
      </c>
    </row>
    <row r="10" spans="1:7" ht="13.25" customHeight="1" x14ac:dyDescent="0.35">
      <c r="A10" s="1"/>
      <c r="B10" s="237" t="s">
        <v>822</v>
      </c>
      <c r="C10" s="1" t="s">
        <v>245</v>
      </c>
      <c r="D10" s="6">
        <v>0</v>
      </c>
      <c r="E10" s="6">
        <v>1</v>
      </c>
      <c r="F10" s="6">
        <v>1</v>
      </c>
      <c r="G10" s="109">
        <f>11.01/20*100</f>
        <v>55.05</v>
      </c>
    </row>
    <row r="11" spans="1:7" s="171" customFormat="1" ht="58" x14ac:dyDescent="0.35">
      <c r="A11" s="1"/>
      <c r="B11" s="72" t="s">
        <v>1195</v>
      </c>
      <c r="C11" s="73" t="s">
        <v>245</v>
      </c>
      <c r="D11" s="6">
        <v>0</v>
      </c>
      <c r="E11" s="6">
        <v>1</v>
      </c>
      <c r="F11" s="6">
        <v>1</v>
      </c>
      <c r="G11" s="109"/>
    </row>
    <row r="12" spans="1:7" s="171" customFormat="1" ht="43.5" x14ac:dyDescent="0.35">
      <c r="A12" s="1"/>
      <c r="B12" s="72" t="s">
        <v>1196</v>
      </c>
      <c r="C12" s="73" t="s">
        <v>245</v>
      </c>
      <c r="D12" s="6">
        <v>0</v>
      </c>
      <c r="E12" s="6">
        <v>1</v>
      </c>
      <c r="F12" s="6">
        <v>1</v>
      </c>
      <c r="G12" s="109"/>
    </row>
    <row r="13" spans="1:7" s="171" customFormat="1" ht="58" x14ac:dyDescent="0.35">
      <c r="A13" s="1"/>
      <c r="B13" s="72" t="s">
        <v>1197</v>
      </c>
      <c r="C13" s="73" t="s">
        <v>245</v>
      </c>
      <c r="D13" s="6">
        <v>0</v>
      </c>
      <c r="E13" s="6">
        <v>1</v>
      </c>
      <c r="F13" s="6">
        <v>1</v>
      </c>
      <c r="G13" s="109"/>
    </row>
    <row r="14" spans="1:7" s="171" customFormat="1" ht="43.5" x14ac:dyDescent="0.35">
      <c r="A14" s="1"/>
      <c r="B14" s="72" t="s">
        <v>1198</v>
      </c>
      <c r="C14" s="73" t="s">
        <v>245</v>
      </c>
      <c r="D14" s="6">
        <v>0</v>
      </c>
      <c r="E14" s="6">
        <v>1</v>
      </c>
      <c r="F14" s="6">
        <v>1</v>
      </c>
      <c r="G14" s="109"/>
    </row>
    <row r="15" spans="1:7" s="171" customFormat="1" ht="43.5" x14ac:dyDescent="0.35">
      <c r="A15" s="1"/>
      <c r="B15" s="72" t="s">
        <v>1199</v>
      </c>
      <c r="C15" s="73" t="s">
        <v>245</v>
      </c>
      <c r="D15" s="6">
        <v>0</v>
      </c>
      <c r="E15" s="6">
        <v>1</v>
      </c>
      <c r="F15" s="6">
        <v>1</v>
      </c>
      <c r="G15" s="109"/>
    </row>
    <row r="16" spans="1:7" s="171" customFormat="1" ht="43.5" x14ac:dyDescent="0.35">
      <c r="A16" s="1"/>
      <c r="B16" s="72" t="s">
        <v>1200</v>
      </c>
      <c r="C16" s="73" t="s">
        <v>245</v>
      </c>
      <c r="D16" s="6">
        <v>0</v>
      </c>
      <c r="E16" s="6">
        <v>1</v>
      </c>
      <c r="F16" s="6">
        <v>1</v>
      </c>
      <c r="G16" s="109"/>
    </row>
    <row r="17" spans="1:8" x14ac:dyDescent="0.35">
      <c r="A17" s="31" t="s">
        <v>2</v>
      </c>
      <c r="B17" s="31"/>
      <c r="C17" s="31"/>
      <c r="D17" s="41"/>
      <c r="E17" s="41"/>
      <c r="F17" s="41"/>
      <c r="G17" s="41"/>
    </row>
    <row r="18" spans="1:8" x14ac:dyDescent="0.35">
      <c r="A18" s="1"/>
      <c r="B18" s="237" t="s">
        <v>823</v>
      </c>
      <c r="C18" s="1" t="s">
        <v>107</v>
      </c>
      <c r="D18" s="6">
        <v>1</v>
      </c>
      <c r="E18" s="16">
        <v>0</v>
      </c>
      <c r="F18" s="6">
        <v>1</v>
      </c>
      <c r="G18" s="16"/>
      <c r="H18" t="s">
        <v>827</v>
      </c>
    </row>
    <row r="19" spans="1:8" x14ac:dyDescent="0.35">
      <c r="A19" s="1"/>
      <c r="B19" s="237" t="s">
        <v>824</v>
      </c>
      <c r="C19" s="1" t="s">
        <v>107</v>
      </c>
      <c r="D19" s="6">
        <v>1</v>
      </c>
      <c r="E19" s="16">
        <v>0</v>
      </c>
      <c r="F19" s="6">
        <v>1</v>
      </c>
      <c r="G19" s="109">
        <f>11/20*100</f>
        <v>55.000000000000007</v>
      </c>
    </row>
    <row r="20" spans="1:8" x14ac:dyDescent="0.35">
      <c r="A20" s="1"/>
      <c r="B20" s="237" t="s">
        <v>826</v>
      </c>
      <c r="C20" s="1" t="s">
        <v>107</v>
      </c>
      <c r="D20" s="6">
        <v>1</v>
      </c>
      <c r="E20" s="16">
        <v>0</v>
      </c>
      <c r="F20" s="6">
        <v>1</v>
      </c>
      <c r="G20" s="109">
        <f>4.67/20*100</f>
        <v>23.349999999999998</v>
      </c>
    </row>
    <row r="21" spans="1:8" x14ac:dyDescent="0.35">
      <c r="A21" s="1"/>
      <c r="B21" s="237" t="s">
        <v>825</v>
      </c>
      <c r="C21" s="1" t="s">
        <v>107</v>
      </c>
      <c r="D21" s="6">
        <v>1</v>
      </c>
      <c r="E21" s="16">
        <v>0</v>
      </c>
      <c r="F21" s="6">
        <v>1</v>
      </c>
      <c r="G21" s="16"/>
      <c r="H21" t="s">
        <v>827</v>
      </c>
    </row>
    <row r="24" spans="1:8" x14ac:dyDescent="0.35">
      <c r="A24" s="352" t="s">
        <v>814</v>
      </c>
      <c r="B24" s="352"/>
      <c r="C24" s="352"/>
      <c r="D24" s="352"/>
      <c r="E24" s="352"/>
      <c r="F24" s="352"/>
      <c r="G24" s="352"/>
    </row>
    <row r="25" spans="1:8" x14ac:dyDescent="0.35">
      <c r="A25" s="13" t="s">
        <v>52</v>
      </c>
      <c r="B25" s="13" t="s">
        <v>53</v>
      </c>
      <c r="C25" s="13" t="s">
        <v>106</v>
      </c>
      <c r="D25" s="13" t="s">
        <v>12</v>
      </c>
      <c r="E25" s="13" t="s">
        <v>13</v>
      </c>
      <c r="F25" s="13" t="s">
        <v>15</v>
      </c>
      <c r="G25" s="13" t="s">
        <v>73</v>
      </c>
    </row>
    <row r="26" spans="1:8" x14ac:dyDescent="0.35">
      <c r="A26" s="117" t="s">
        <v>70</v>
      </c>
      <c r="B26" s="117"/>
      <c r="C26" s="117"/>
      <c r="D26" s="117"/>
      <c r="E26" s="117"/>
      <c r="F26" s="117"/>
      <c r="G26" s="117"/>
    </row>
    <row r="27" spans="1:8" x14ac:dyDescent="0.35">
      <c r="A27" s="1"/>
      <c r="B27" s="1" t="s">
        <v>828</v>
      </c>
      <c r="C27" s="1" t="s">
        <v>816</v>
      </c>
      <c r="D27" s="1"/>
      <c r="E27" s="1"/>
      <c r="F27" s="155">
        <v>1</v>
      </c>
      <c r="G27" s="155">
        <f>16.5/20*100</f>
        <v>82.5</v>
      </c>
      <c r="H27" t="s">
        <v>829</v>
      </c>
    </row>
  </sheetData>
  <mergeCells count="2">
    <mergeCell ref="A5:G5"/>
    <mergeCell ref="A24:G24"/>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7DE4C-B655-4EBB-997D-4577B17C2380}">
  <dimension ref="A2:G9"/>
  <sheetViews>
    <sheetView workbookViewId="0">
      <selection activeCell="C14" sqref="C14"/>
    </sheetView>
  </sheetViews>
  <sheetFormatPr baseColWidth="10" defaultColWidth="8.7265625" defaultRowHeight="14.5" x14ac:dyDescent="0.35"/>
  <cols>
    <col min="1" max="1" width="17.26953125" bestFit="1" customWidth="1"/>
    <col min="2" max="2" width="51.26953125" bestFit="1" customWidth="1"/>
    <col min="3" max="3" width="47.54296875" bestFit="1" customWidth="1"/>
    <col min="4" max="4" width="11.26953125" bestFit="1" customWidth="1"/>
    <col min="5" max="5" width="14.54296875" bestFit="1" customWidth="1"/>
    <col min="6" max="6" width="14.36328125" bestFit="1" customWidth="1"/>
    <col min="7" max="7" width="18.1796875" hidden="1" customWidth="1"/>
  </cols>
  <sheetData>
    <row r="2" spans="1:7" x14ac:dyDescent="0.35">
      <c r="A2" s="10" t="s">
        <v>6</v>
      </c>
      <c r="B2" s="1" t="s">
        <v>1547</v>
      </c>
      <c r="C2" s="42"/>
      <c r="D2" s="325"/>
      <c r="E2" s="325"/>
      <c r="F2" s="325"/>
      <c r="G2" s="325"/>
    </row>
    <row r="3" spans="1:7" ht="29" x14ac:dyDescent="0.35">
      <c r="A3" s="10" t="s">
        <v>7</v>
      </c>
      <c r="B3" s="326" t="s">
        <v>1548</v>
      </c>
      <c r="C3" s="42"/>
      <c r="D3" s="325"/>
      <c r="E3" s="325"/>
      <c r="F3" s="325"/>
      <c r="G3" s="325"/>
    </row>
    <row r="4" spans="1:7" x14ac:dyDescent="0.35">
      <c r="A4" s="325"/>
      <c r="B4" s="325"/>
      <c r="C4" s="325"/>
      <c r="D4" s="325"/>
      <c r="E4" s="325"/>
      <c r="F4" s="325"/>
      <c r="G4" s="325"/>
    </row>
    <row r="5" spans="1:7" x14ac:dyDescent="0.35">
      <c r="A5" s="352" t="s">
        <v>54</v>
      </c>
      <c r="B5" s="352"/>
      <c r="C5" s="352"/>
      <c r="D5" s="352"/>
      <c r="E5" s="352"/>
      <c r="F5" s="352"/>
      <c r="G5" s="352"/>
    </row>
    <row r="6" spans="1:7" x14ac:dyDescent="0.35">
      <c r="A6" s="13" t="s">
        <v>52</v>
      </c>
      <c r="B6" s="13" t="s">
        <v>53</v>
      </c>
      <c r="C6" s="13" t="s">
        <v>106</v>
      </c>
      <c r="D6" s="13" t="s">
        <v>12</v>
      </c>
      <c r="E6" s="13" t="s">
        <v>13</v>
      </c>
      <c r="F6" s="13" t="s">
        <v>15</v>
      </c>
      <c r="G6" s="13" t="s">
        <v>14</v>
      </c>
    </row>
    <row r="7" spans="1:7" x14ac:dyDescent="0.35">
      <c r="A7" s="31" t="s">
        <v>2</v>
      </c>
      <c r="B7" s="31"/>
      <c r="C7" s="31"/>
      <c r="D7" s="31"/>
      <c r="E7" s="31"/>
      <c r="F7" s="31"/>
    </row>
    <row r="8" spans="1:7" x14ac:dyDescent="0.35">
      <c r="A8" s="1"/>
      <c r="B8" s="1" t="s">
        <v>1549</v>
      </c>
      <c r="C8" s="1" t="s">
        <v>107</v>
      </c>
      <c r="D8" s="294">
        <v>0</v>
      </c>
      <c r="E8" s="294">
        <v>1</v>
      </c>
      <c r="F8" s="294">
        <v>1</v>
      </c>
    </row>
    <row r="9" spans="1:7" x14ac:dyDescent="0.35">
      <c r="A9" s="1"/>
      <c r="B9" s="1" t="s">
        <v>1550</v>
      </c>
      <c r="C9" s="1" t="s">
        <v>107</v>
      </c>
      <c r="D9" s="294">
        <v>0</v>
      </c>
      <c r="E9" s="294">
        <v>1</v>
      </c>
      <c r="F9" s="294">
        <v>1</v>
      </c>
    </row>
  </sheetData>
  <mergeCells count="1">
    <mergeCell ref="A5:G5"/>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2:G14"/>
  <sheetViews>
    <sheetView zoomScale="80" zoomScaleNormal="80" workbookViewId="0">
      <selection activeCell="B24" sqref="B24"/>
    </sheetView>
  </sheetViews>
  <sheetFormatPr baseColWidth="10" defaultColWidth="10.90625" defaultRowHeight="14.5" x14ac:dyDescent="0.35"/>
  <cols>
    <col min="1" max="1" width="19.26953125" bestFit="1" customWidth="1"/>
    <col min="2" max="2" width="64.26953125" customWidth="1"/>
    <col min="3" max="3" width="61.6328125" bestFit="1" customWidth="1"/>
    <col min="4" max="4" width="12.453125" bestFit="1" customWidth="1"/>
    <col min="5" max="6" width="15.81640625" bestFit="1" customWidth="1"/>
    <col min="7" max="7" width="20.1796875" hidden="1" customWidth="1"/>
  </cols>
  <sheetData>
    <row r="2" spans="1:7" x14ac:dyDescent="0.35">
      <c r="A2" s="10" t="s">
        <v>6</v>
      </c>
      <c r="B2" s="1" t="s">
        <v>653</v>
      </c>
      <c r="C2" s="42"/>
    </row>
    <row r="3" spans="1:7" ht="43.5" x14ac:dyDescent="0.35">
      <c r="A3" s="107" t="s">
        <v>7</v>
      </c>
      <c r="B3" s="58" t="s">
        <v>1201</v>
      </c>
      <c r="C3" s="42"/>
    </row>
    <row r="5" spans="1:7" x14ac:dyDescent="0.35">
      <c r="A5" s="352" t="s">
        <v>54</v>
      </c>
      <c r="B5" s="352"/>
      <c r="C5" s="352"/>
      <c r="D5" s="352"/>
      <c r="E5" s="352"/>
      <c r="F5" s="352"/>
      <c r="G5" s="352"/>
    </row>
    <row r="6" spans="1:7" x14ac:dyDescent="0.35">
      <c r="A6" s="13" t="s">
        <v>52</v>
      </c>
      <c r="B6" s="13" t="s">
        <v>53</v>
      </c>
      <c r="C6" s="13" t="s">
        <v>106</v>
      </c>
      <c r="D6" s="13" t="s">
        <v>12</v>
      </c>
      <c r="E6" s="13" t="s">
        <v>13</v>
      </c>
      <c r="F6" s="13" t="s">
        <v>15</v>
      </c>
      <c r="G6" s="13" t="s">
        <v>14</v>
      </c>
    </row>
    <row r="7" spans="1:7" x14ac:dyDescent="0.35">
      <c r="A7" s="27" t="s">
        <v>56</v>
      </c>
      <c r="B7" s="125"/>
      <c r="C7" s="27"/>
      <c r="D7" s="27"/>
      <c r="E7" s="27"/>
      <c r="F7" s="27"/>
      <c r="G7" s="27"/>
    </row>
    <row r="8" spans="1:7" x14ac:dyDescent="0.35">
      <c r="A8" s="7"/>
      <c r="B8" s="239" t="s">
        <v>326</v>
      </c>
      <c r="C8" s="7" t="s">
        <v>654</v>
      </c>
      <c r="D8" s="8">
        <v>0</v>
      </c>
      <c r="E8" s="4">
        <v>1</v>
      </c>
      <c r="F8" s="4">
        <v>1</v>
      </c>
      <c r="G8" s="136">
        <v>2.2999999999999998</v>
      </c>
    </row>
    <row r="9" spans="1:7" x14ac:dyDescent="0.35">
      <c r="A9" s="7"/>
      <c r="B9" s="239" t="s">
        <v>327</v>
      </c>
      <c r="C9" s="7" t="s">
        <v>122</v>
      </c>
      <c r="D9" s="8">
        <v>0</v>
      </c>
      <c r="E9" s="4">
        <v>1</v>
      </c>
      <c r="F9" s="4">
        <v>1</v>
      </c>
      <c r="G9" s="136">
        <v>2.2999999999999998</v>
      </c>
    </row>
    <row r="10" spans="1:7" x14ac:dyDescent="0.35">
      <c r="A10" s="7"/>
      <c r="B10" s="239" t="s">
        <v>328</v>
      </c>
      <c r="C10" s="7" t="s">
        <v>122</v>
      </c>
      <c r="D10" s="8">
        <v>0</v>
      </c>
      <c r="E10" s="4">
        <v>1</v>
      </c>
      <c r="F10" s="4">
        <v>1</v>
      </c>
      <c r="G10" s="136">
        <v>3</v>
      </c>
    </row>
    <row r="11" spans="1:7" x14ac:dyDescent="0.35">
      <c r="A11" s="7"/>
      <c r="B11" s="239" t="s">
        <v>655</v>
      </c>
      <c r="C11" s="7" t="s">
        <v>122</v>
      </c>
      <c r="D11" s="8">
        <v>0</v>
      </c>
      <c r="E11" s="4">
        <v>1</v>
      </c>
      <c r="F11" s="4">
        <v>1</v>
      </c>
      <c r="G11" s="136">
        <v>2.7</v>
      </c>
    </row>
    <row r="12" spans="1:7" x14ac:dyDescent="0.35">
      <c r="A12" s="1"/>
      <c r="B12" s="270" t="s">
        <v>1270</v>
      </c>
      <c r="C12" s="7" t="s">
        <v>122</v>
      </c>
      <c r="D12" s="8">
        <v>0</v>
      </c>
      <c r="E12" s="4">
        <v>1</v>
      </c>
      <c r="F12" s="4">
        <v>1</v>
      </c>
      <c r="G12" s="271" t="s">
        <v>138</v>
      </c>
    </row>
    <row r="13" spans="1:7" x14ac:dyDescent="0.35">
      <c r="A13" s="1"/>
      <c r="B13" s="270" t="s">
        <v>1271</v>
      </c>
      <c r="C13" s="7" t="s">
        <v>732</v>
      </c>
      <c r="D13" s="8">
        <v>1</v>
      </c>
      <c r="E13" s="4">
        <v>0</v>
      </c>
      <c r="F13" s="4">
        <v>1</v>
      </c>
      <c r="G13" s="136">
        <v>5</v>
      </c>
    </row>
    <row r="14" spans="1:7" x14ac:dyDescent="0.35">
      <c r="A14" s="1"/>
      <c r="B14" s="270" t="s">
        <v>1272</v>
      </c>
      <c r="C14" s="7" t="s">
        <v>122</v>
      </c>
      <c r="D14" s="8">
        <v>1</v>
      </c>
      <c r="E14" s="4">
        <v>0</v>
      </c>
      <c r="F14" s="271">
        <v>1</v>
      </c>
      <c r="G14" s="136">
        <v>5</v>
      </c>
    </row>
  </sheetData>
  <mergeCells count="1">
    <mergeCell ref="A5:G5"/>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2:G11"/>
  <sheetViews>
    <sheetView workbookViewId="0">
      <selection activeCell="B20" sqref="B20"/>
    </sheetView>
  </sheetViews>
  <sheetFormatPr baseColWidth="10" defaultColWidth="10.90625" defaultRowHeight="14.5" x14ac:dyDescent="0.35"/>
  <cols>
    <col min="1" max="1" width="19.26953125" bestFit="1" customWidth="1"/>
    <col min="2" max="2" width="41" bestFit="1" customWidth="1"/>
    <col min="3" max="3" width="42.26953125" bestFit="1" customWidth="1"/>
    <col min="4" max="4" width="12.453125" bestFit="1" customWidth="1"/>
    <col min="5" max="6" width="15.81640625" bestFit="1" customWidth="1"/>
    <col min="7" max="7" width="20.1796875" hidden="1" customWidth="1"/>
  </cols>
  <sheetData>
    <row r="2" spans="1:7" x14ac:dyDescent="0.35">
      <c r="A2" s="10" t="s">
        <v>6</v>
      </c>
      <c r="B2" s="1" t="s">
        <v>656</v>
      </c>
      <c r="C2" s="42"/>
    </row>
    <row r="3" spans="1:7" ht="29" x14ac:dyDescent="0.35">
      <c r="A3" s="107" t="s">
        <v>7</v>
      </c>
      <c r="B3" s="72" t="s">
        <v>1002</v>
      </c>
      <c r="C3" s="42"/>
    </row>
    <row r="5" spans="1:7" x14ac:dyDescent="0.35">
      <c r="A5" s="352" t="s">
        <v>54</v>
      </c>
      <c r="B5" s="352"/>
      <c r="C5" s="352"/>
      <c r="D5" s="352"/>
      <c r="E5" s="352"/>
      <c r="F5" s="352"/>
      <c r="G5" s="352"/>
    </row>
    <row r="6" spans="1:7" x14ac:dyDescent="0.35">
      <c r="A6" s="13" t="s">
        <v>52</v>
      </c>
      <c r="B6" s="13" t="s">
        <v>53</v>
      </c>
      <c r="C6" s="13" t="s">
        <v>106</v>
      </c>
      <c r="D6" s="13" t="s">
        <v>12</v>
      </c>
      <c r="E6" s="13" t="s">
        <v>13</v>
      </c>
      <c r="F6" s="13" t="s">
        <v>15</v>
      </c>
      <c r="G6" s="13" t="s">
        <v>14</v>
      </c>
    </row>
    <row r="7" spans="1:7" x14ac:dyDescent="0.35">
      <c r="A7" s="31" t="s">
        <v>2</v>
      </c>
      <c r="B7" s="32"/>
      <c r="C7" s="31"/>
      <c r="D7" s="31"/>
      <c r="E7" s="31"/>
      <c r="F7" s="31"/>
      <c r="G7" s="31"/>
    </row>
    <row r="8" spans="1:7" x14ac:dyDescent="0.35">
      <c r="A8" s="7"/>
      <c r="B8" s="239" t="s">
        <v>329</v>
      </c>
      <c r="C8" s="7" t="s">
        <v>107</v>
      </c>
      <c r="D8" s="4">
        <v>0</v>
      </c>
      <c r="E8" s="4">
        <v>1</v>
      </c>
      <c r="F8" s="4">
        <v>1</v>
      </c>
      <c r="G8" s="8" t="s">
        <v>16</v>
      </c>
    </row>
    <row r="9" spans="1:7" x14ac:dyDescent="0.35">
      <c r="A9" s="7"/>
      <c r="B9" s="239" t="s">
        <v>330</v>
      </c>
      <c r="C9" s="7" t="s">
        <v>107</v>
      </c>
      <c r="D9" s="4">
        <v>0</v>
      </c>
      <c r="E9" s="4">
        <v>1</v>
      </c>
      <c r="F9" s="4">
        <v>1</v>
      </c>
      <c r="G9" s="8" t="s">
        <v>81</v>
      </c>
    </row>
    <row r="10" spans="1:7" x14ac:dyDescent="0.35">
      <c r="A10" s="7"/>
      <c r="B10" s="239" t="s">
        <v>331</v>
      </c>
      <c r="C10" s="7" t="s">
        <v>107</v>
      </c>
      <c r="D10" s="4">
        <v>1</v>
      </c>
      <c r="E10" s="4">
        <v>0</v>
      </c>
      <c r="F10" s="4">
        <v>1</v>
      </c>
      <c r="G10" s="114">
        <v>0</v>
      </c>
    </row>
    <row r="11" spans="1:7" x14ac:dyDescent="0.35">
      <c r="A11" s="7"/>
      <c r="B11" s="239" t="s">
        <v>332</v>
      </c>
      <c r="C11" s="7" t="s">
        <v>107</v>
      </c>
      <c r="D11" s="4">
        <v>0</v>
      </c>
      <c r="E11" s="4">
        <v>1</v>
      </c>
      <c r="F11" s="4">
        <v>1</v>
      </c>
      <c r="G11" s="8" t="s">
        <v>16</v>
      </c>
    </row>
  </sheetData>
  <mergeCells count="1">
    <mergeCell ref="A5:G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J30"/>
  <sheetViews>
    <sheetView zoomScale="80" zoomScaleNormal="80" workbookViewId="0">
      <selection activeCell="B36" activeCellId="1" sqref="B34 B36"/>
    </sheetView>
  </sheetViews>
  <sheetFormatPr baseColWidth="10" defaultColWidth="10.90625" defaultRowHeight="14.5" x14ac:dyDescent="0.35"/>
  <cols>
    <col min="1" max="1" width="23.54296875" customWidth="1"/>
    <col min="2" max="2" width="53.81640625" style="247" customWidth="1"/>
    <col min="3" max="3" width="69.6328125" style="247" bestFit="1" customWidth="1"/>
    <col min="4" max="4" width="15.54296875" customWidth="1"/>
    <col min="5" max="5" width="18.26953125" customWidth="1"/>
    <col min="6" max="6" width="17.81640625" customWidth="1"/>
    <col min="7" max="7" width="21.6328125" hidden="1" customWidth="1"/>
    <col min="8" max="8" width="23" hidden="1" customWidth="1"/>
    <col min="9" max="9" width="15.1796875" hidden="1" customWidth="1"/>
  </cols>
  <sheetData>
    <row r="2" spans="1:10" x14ac:dyDescent="0.35">
      <c r="A2" s="10" t="s">
        <v>6</v>
      </c>
      <c r="B2" s="237" t="s">
        <v>19</v>
      </c>
      <c r="C2" s="246"/>
    </row>
    <row r="3" spans="1:10" x14ac:dyDescent="0.35">
      <c r="A3" s="10" t="s">
        <v>7</v>
      </c>
      <c r="B3" s="237" t="s">
        <v>0</v>
      </c>
      <c r="C3" s="246"/>
    </row>
    <row r="5" spans="1:10" x14ac:dyDescent="0.35">
      <c r="A5" s="352" t="s">
        <v>54</v>
      </c>
      <c r="B5" s="352"/>
      <c r="C5" s="352"/>
      <c r="D5" s="352"/>
      <c r="E5" s="352"/>
      <c r="F5" s="352"/>
      <c r="G5" s="352"/>
      <c r="H5" s="358" t="s">
        <v>129</v>
      </c>
      <c r="I5" s="359"/>
    </row>
    <row r="6" spans="1:10" x14ac:dyDescent="0.35">
      <c r="A6" s="13" t="s">
        <v>52</v>
      </c>
      <c r="B6" s="13" t="s">
        <v>53</v>
      </c>
      <c r="C6" s="13" t="s">
        <v>106</v>
      </c>
      <c r="D6" s="13" t="s">
        <v>12</v>
      </c>
      <c r="E6" s="13" t="s">
        <v>13</v>
      </c>
      <c r="F6" s="13" t="s">
        <v>15</v>
      </c>
      <c r="G6" s="13" t="s">
        <v>14</v>
      </c>
      <c r="H6" s="84" t="s">
        <v>130</v>
      </c>
      <c r="I6" s="84" t="s">
        <v>131</v>
      </c>
      <c r="J6" s="11"/>
    </row>
    <row r="7" spans="1:10" x14ac:dyDescent="0.35">
      <c r="A7" s="28" t="s">
        <v>1</v>
      </c>
      <c r="B7" s="240"/>
      <c r="C7" s="240"/>
      <c r="D7" s="30"/>
      <c r="E7" s="30"/>
      <c r="F7" s="30"/>
      <c r="G7" s="30"/>
      <c r="H7" s="12"/>
      <c r="I7" s="12"/>
      <c r="J7" s="12"/>
    </row>
    <row r="8" spans="1:10" x14ac:dyDescent="0.35">
      <c r="A8" s="1"/>
      <c r="B8" s="237" t="s">
        <v>8</v>
      </c>
      <c r="C8" s="237" t="s">
        <v>108</v>
      </c>
      <c r="D8" s="5">
        <v>0</v>
      </c>
      <c r="E8" s="6">
        <v>1</v>
      </c>
      <c r="F8" s="6">
        <v>1</v>
      </c>
      <c r="G8" s="5" t="s">
        <v>16</v>
      </c>
      <c r="H8" s="76" t="s">
        <v>18</v>
      </c>
      <c r="I8" s="76">
        <v>2017</v>
      </c>
      <c r="J8" s="12"/>
    </row>
    <row r="9" spans="1:10" x14ac:dyDescent="0.35">
      <c r="A9" s="1"/>
      <c r="B9" s="237" t="s">
        <v>9</v>
      </c>
      <c r="C9" s="237" t="s">
        <v>108</v>
      </c>
      <c r="D9" s="5">
        <v>0</v>
      </c>
      <c r="E9" s="6">
        <v>1</v>
      </c>
      <c r="F9" s="6">
        <v>1</v>
      </c>
      <c r="G9" s="5" t="s">
        <v>17</v>
      </c>
      <c r="H9" s="76" t="s">
        <v>18</v>
      </c>
      <c r="I9" s="76">
        <v>2017</v>
      </c>
      <c r="J9" s="12"/>
    </row>
    <row r="10" spans="1:10" ht="29" x14ac:dyDescent="0.35">
      <c r="A10" s="1"/>
      <c r="B10" s="99" t="s">
        <v>10</v>
      </c>
      <c r="C10" s="72" t="s">
        <v>922</v>
      </c>
      <c r="D10" s="5">
        <v>0</v>
      </c>
      <c r="E10" s="6">
        <v>2</v>
      </c>
      <c r="F10" s="6">
        <v>2</v>
      </c>
      <c r="G10" s="5" t="s">
        <v>923</v>
      </c>
      <c r="H10" s="76" t="s">
        <v>18</v>
      </c>
      <c r="I10" s="76">
        <v>2017</v>
      </c>
      <c r="J10" s="12"/>
    </row>
    <row r="11" spans="1:10" s="199" customFormat="1" x14ac:dyDescent="0.35">
      <c r="A11" s="1"/>
      <c r="B11" s="237" t="s">
        <v>11</v>
      </c>
      <c r="C11" s="237" t="s">
        <v>108</v>
      </c>
      <c r="D11" s="5">
        <v>0</v>
      </c>
      <c r="E11" s="6">
        <v>2</v>
      </c>
      <c r="F11" s="6">
        <v>2</v>
      </c>
      <c r="G11" s="5" t="s">
        <v>924</v>
      </c>
      <c r="H11" s="76"/>
      <c r="I11" s="76"/>
      <c r="J11" s="12"/>
    </row>
    <row r="12" spans="1:10" x14ac:dyDescent="0.35">
      <c r="A12" s="1"/>
      <c r="B12" s="237" t="s">
        <v>925</v>
      </c>
      <c r="C12" s="237" t="s">
        <v>926</v>
      </c>
      <c r="D12" s="5">
        <v>0</v>
      </c>
      <c r="E12" s="6">
        <v>1</v>
      </c>
      <c r="F12" s="6">
        <v>1</v>
      </c>
      <c r="G12" s="5" t="s">
        <v>17</v>
      </c>
      <c r="H12" s="76" t="s">
        <v>18</v>
      </c>
      <c r="I12" s="76">
        <v>2017</v>
      </c>
      <c r="J12" s="12"/>
    </row>
    <row r="13" spans="1:10" s="290" customFormat="1" x14ac:dyDescent="0.35">
      <c r="A13" s="1"/>
      <c r="B13" s="99" t="s">
        <v>1410</v>
      </c>
      <c r="C13" s="237" t="s">
        <v>108</v>
      </c>
      <c r="D13" s="6">
        <v>0</v>
      </c>
      <c r="E13" s="6">
        <v>1</v>
      </c>
      <c r="F13" s="6">
        <v>1</v>
      </c>
      <c r="G13" s="5"/>
      <c r="H13" s="76"/>
      <c r="I13" s="76"/>
      <c r="J13" s="12"/>
    </row>
    <row r="14" spans="1:10" s="290" customFormat="1" x14ac:dyDescent="0.35">
      <c r="A14" s="1"/>
      <c r="B14" s="99" t="s">
        <v>1411</v>
      </c>
      <c r="C14" s="237" t="s">
        <v>108</v>
      </c>
      <c r="D14" s="6">
        <v>0</v>
      </c>
      <c r="E14" s="6">
        <v>1</v>
      </c>
      <c r="F14" s="6">
        <v>1</v>
      </c>
      <c r="G14" s="5"/>
      <c r="H14" s="76"/>
      <c r="I14" s="76"/>
      <c r="J14" s="12"/>
    </row>
    <row r="15" spans="1:10" s="290" customFormat="1" x14ac:dyDescent="0.35">
      <c r="A15" s="1"/>
      <c r="B15" s="99" t="s">
        <v>1412</v>
      </c>
      <c r="C15" s="237" t="s">
        <v>108</v>
      </c>
      <c r="D15" s="6">
        <v>0</v>
      </c>
      <c r="E15" s="6">
        <v>1</v>
      </c>
      <c r="F15" s="6">
        <v>1</v>
      </c>
      <c r="G15" s="5"/>
      <c r="H15" s="76"/>
      <c r="I15" s="76"/>
      <c r="J15" s="12"/>
    </row>
    <row r="16" spans="1:10" x14ac:dyDescent="0.35">
      <c r="A16" s="31" t="s">
        <v>2</v>
      </c>
      <c r="B16" s="242"/>
      <c r="C16" s="242"/>
      <c r="D16" s="33"/>
      <c r="E16" s="33"/>
      <c r="F16" s="33"/>
      <c r="G16" s="33"/>
      <c r="H16" s="76"/>
      <c r="I16" s="76"/>
      <c r="J16" s="12"/>
    </row>
    <row r="17" spans="1:10" x14ac:dyDescent="0.35">
      <c r="A17" s="1"/>
      <c r="B17" s="237" t="s">
        <v>3</v>
      </c>
      <c r="C17" s="237" t="s">
        <v>107</v>
      </c>
      <c r="D17" s="3">
        <v>0</v>
      </c>
      <c r="E17" s="6">
        <v>1</v>
      </c>
      <c r="F17" s="6">
        <v>1</v>
      </c>
      <c r="G17" s="5" t="s">
        <v>18</v>
      </c>
      <c r="H17" s="76" t="s">
        <v>18</v>
      </c>
      <c r="I17" s="76">
        <v>2018</v>
      </c>
      <c r="J17" s="12"/>
    </row>
    <row r="18" spans="1:10" x14ac:dyDescent="0.35">
      <c r="A18" s="1"/>
      <c r="B18" s="237" t="s">
        <v>4</v>
      </c>
      <c r="C18" s="237" t="s">
        <v>107</v>
      </c>
      <c r="D18" s="3">
        <v>0</v>
      </c>
      <c r="E18" s="6">
        <v>1</v>
      </c>
      <c r="F18" s="6">
        <v>1</v>
      </c>
      <c r="G18" s="5" t="s">
        <v>18</v>
      </c>
      <c r="H18" s="76" t="s">
        <v>18</v>
      </c>
      <c r="I18" s="76">
        <v>2018</v>
      </c>
      <c r="J18" s="12"/>
    </row>
    <row r="19" spans="1:10" x14ac:dyDescent="0.35">
      <c r="A19" s="1"/>
      <c r="B19" s="237" t="s">
        <v>5</v>
      </c>
      <c r="C19" s="237" t="s">
        <v>107</v>
      </c>
      <c r="D19" s="3">
        <v>0</v>
      </c>
      <c r="E19" s="6">
        <v>1</v>
      </c>
      <c r="F19" s="6">
        <v>1</v>
      </c>
      <c r="G19" s="5" t="s">
        <v>17</v>
      </c>
      <c r="H19" s="76" t="s">
        <v>18</v>
      </c>
      <c r="I19" s="76">
        <v>2018</v>
      </c>
      <c r="J19" s="12"/>
    </row>
    <row r="20" spans="1:10" s="199" customFormat="1" x14ac:dyDescent="0.35">
      <c r="A20" s="27" t="s">
        <v>56</v>
      </c>
      <c r="B20" s="243"/>
      <c r="C20" s="243"/>
      <c r="D20" s="208"/>
      <c r="E20" s="209"/>
      <c r="F20" s="209"/>
      <c r="G20" s="209"/>
      <c r="H20" s="76"/>
      <c r="I20" s="76"/>
      <c r="J20" s="12"/>
    </row>
    <row r="21" spans="1:10" s="199" customFormat="1" x14ac:dyDescent="0.35">
      <c r="A21" s="1"/>
      <c r="B21" s="237" t="s">
        <v>927</v>
      </c>
      <c r="C21" s="237" t="s">
        <v>658</v>
      </c>
      <c r="D21" s="3">
        <v>0</v>
      </c>
      <c r="E21" s="6">
        <v>2</v>
      </c>
      <c r="F21" s="6">
        <v>2</v>
      </c>
      <c r="G21" s="5" t="s">
        <v>924</v>
      </c>
      <c r="H21" s="76"/>
      <c r="I21" s="76"/>
      <c r="J21" s="12"/>
    </row>
    <row r="22" spans="1:10" s="199" customFormat="1" x14ac:dyDescent="0.35">
      <c r="A22" s="1"/>
      <c r="B22" s="237" t="s">
        <v>928</v>
      </c>
      <c r="C22" s="237" t="s">
        <v>122</v>
      </c>
      <c r="D22" s="3">
        <v>0</v>
      </c>
      <c r="E22" s="6">
        <v>1</v>
      </c>
      <c r="F22" s="6">
        <v>1</v>
      </c>
      <c r="G22" s="5" t="s">
        <v>16</v>
      </c>
      <c r="H22" s="76"/>
      <c r="I22" s="76"/>
      <c r="J22" s="12"/>
    </row>
    <row r="23" spans="1:10" x14ac:dyDescent="0.35">
      <c r="A23" s="42"/>
      <c r="B23" s="244"/>
      <c r="C23" s="244"/>
      <c r="D23" s="43"/>
      <c r="E23" s="43"/>
      <c r="F23" s="44"/>
      <c r="G23" s="43"/>
      <c r="H23" s="76"/>
      <c r="I23" s="76"/>
      <c r="J23" s="12"/>
    </row>
    <row r="24" spans="1:10" x14ac:dyDescent="0.35">
      <c r="A24" s="42"/>
      <c r="B24" s="246"/>
      <c r="C24" s="246"/>
      <c r="D24" s="42"/>
      <c r="E24" s="42"/>
      <c r="F24" s="42"/>
      <c r="G24" s="42"/>
      <c r="H24" s="85"/>
      <c r="I24" s="85"/>
    </row>
    <row r="25" spans="1:10" x14ac:dyDescent="0.35">
      <c r="A25" s="352" t="s">
        <v>117</v>
      </c>
      <c r="B25" s="352"/>
      <c r="C25" s="352"/>
      <c r="D25" s="352"/>
      <c r="E25" s="352"/>
      <c r="F25" s="352"/>
      <c r="G25" s="352"/>
      <c r="H25" s="85"/>
      <c r="I25" s="85"/>
    </row>
    <row r="26" spans="1:10" x14ac:dyDescent="0.35">
      <c r="A26" s="13" t="s">
        <v>52</v>
      </c>
      <c r="B26" s="13" t="s">
        <v>53</v>
      </c>
      <c r="C26" s="241" t="s">
        <v>106</v>
      </c>
      <c r="D26" s="13" t="s">
        <v>12</v>
      </c>
      <c r="E26" s="13" t="s">
        <v>13</v>
      </c>
      <c r="F26" s="13" t="s">
        <v>15</v>
      </c>
      <c r="G26" s="13" t="s">
        <v>14</v>
      </c>
      <c r="H26" s="85" t="s">
        <v>18</v>
      </c>
      <c r="I26" s="85">
        <v>2018</v>
      </c>
    </row>
    <row r="27" spans="1:10" x14ac:dyDescent="0.35">
      <c r="A27" s="1" t="s">
        <v>133</v>
      </c>
      <c r="B27" s="245"/>
      <c r="C27" s="245"/>
      <c r="D27" s="91"/>
      <c r="E27" s="91"/>
      <c r="F27" s="91"/>
      <c r="G27" s="91"/>
    </row>
    <row r="28" spans="1:10" x14ac:dyDescent="0.35">
      <c r="A28" s="1"/>
      <c r="B28" s="178" t="s">
        <v>974</v>
      </c>
      <c r="C28" s="237"/>
      <c r="D28" s="14">
        <v>0</v>
      </c>
      <c r="E28" s="14">
        <v>1</v>
      </c>
      <c r="F28" s="14">
        <v>1</v>
      </c>
      <c r="G28" s="14" t="s">
        <v>625</v>
      </c>
    </row>
    <row r="29" spans="1:10" x14ac:dyDescent="0.35">
      <c r="A29" s="1"/>
      <c r="B29" s="178" t="s">
        <v>975</v>
      </c>
      <c r="C29" s="237"/>
      <c r="D29" s="14">
        <v>0</v>
      </c>
      <c r="E29" s="14">
        <v>1</v>
      </c>
      <c r="F29" s="14">
        <v>1</v>
      </c>
      <c r="G29" s="14" t="s">
        <v>625</v>
      </c>
    </row>
    <row r="30" spans="1:10" x14ac:dyDescent="0.35">
      <c r="A30" s="42"/>
      <c r="B30" s="246"/>
      <c r="C30" s="246"/>
      <c r="D30" s="42"/>
      <c r="E30" s="42"/>
      <c r="F30" s="42"/>
      <c r="G30" s="42"/>
    </row>
  </sheetData>
  <mergeCells count="3">
    <mergeCell ref="A5:G5"/>
    <mergeCell ref="H5:I5"/>
    <mergeCell ref="A25:G25"/>
  </mergeCells>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2:G37"/>
  <sheetViews>
    <sheetView zoomScale="90" zoomScaleNormal="90" workbookViewId="0">
      <selection activeCell="B40" sqref="B40"/>
    </sheetView>
  </sheetViews>
  <sheetFormatPr baseColWidth="10" defaultColWidth="10.90625" defaultRowHeight="14.5" x14ac:dyDescent="0.35"/>
  <cols>
    <col min="1" max="1" width="19.26953125" bestFit="1" customWidth="1"/>
    <col min="2" max="2" width="49.1796875" bestFit="1" customWidth="1"/>
    <col min="3" max="3" width="68.26953125" bestFit="1" customWidth="1"/>
    <col min="4" max="4" width="12.453125" bestFit="1" customWidth="1"/>
    <col min="5" max="6" width="15.81640625" bestFit="1" customWidth="1"/>
    <col min="7" max="7" width="20.1796875" hidden="1" customWidth="1"/>
  </cols>
  <sheetData>
    <row r="2" spans="1:7" x14ac:dyDescent="0.35">
      <c r="A2" s="10" t="s">
        <v>6</v>
      </c>
      <c r="B2" s="1" t="s">
        <v>657</v>
      </c>
      <c r="C2" s="42"/>
    </row>
    <row r="3" spans="1:7" ht="29" x14ac:dyDescent="0.35">
      <c r="A3" s="107" t="s">
        <v>7</v>
      </c>
      <c r="B3" s="72" t="s">
        <v>1003</v>
      </c>
      <c r="C3" s="42"/>
    </row>
    <row r="5" spans="1:7" x14ac:dyDescent="0.35">
      <c r="A5" s="352" t="s">
        <v>54</v>
      </c>
      <c r="B5" s="352"/>
      <c r="C5" s="352"/>
      <c r="D5" s="352"/>
      <c r="E5" s="352"/>
      <c r="F5" s="352"/>
      <c r="G5" s="352"/>
    </row>
    <row r="6" spans="1:7" x14ac:dyDescent="0.35">
      <c r="A6" s="13" t="s">
        <v>52</v>
      </c>
      <c r="B6" s="13" t="s">
        <v>53</v>
      </c>
      <c r="C6" s="13" t="s">
        <v>106</v>
      </c>
      <c r="D6" s="13" t="s">
        <v>12</v>
      </c>
      <c r="E6" s="13" t="s">
        <v>13</v>
      </c>
      <c r="F6" s="13" t="s">
        <v>15</v>
      </c>
      <c r="G6" s="13" t="s">
        <v>14</v>
      </c>
    </row>
    <row r="7" spans="1:7" x14ac:dyDescent="0.35">
      <c r="A7" s="34" t="s">
        <v>20</v>
      </c>
      <c r="B7" s="35"/>
      <c r="C7" s="34"/>
      <c r="D7" s="34"/>
      <c r="E7" s="34"/>
      <c r="F7" s="34"/>
      <c r="G7" s="34"/>
    </row>
    <row r="8" spans="1:7" x14ac:dyDescent="0.35">
      <c r="A8" s="1"/>
      <c r="B8" s="237" t="s">
        <v>333</v>
      </c>
      <c r="C8" s="7" t="s">
        <v>110</v>
      </c>
      <c r="D8" s="8">
        <v>0</v>
      </c>
      <c r="E8" s="4">
        <v>1</v>
      </c>
      <c r="F8" s="4">
        <v>1</v>
      </c>
      <c r="G8" s="8" t="s">
        <v>18</v>
      </c>
    </row>
    <row r="9" spans="1:7" x14ac:dyDescent="0.35">
      <c r="A9" s="1"/>
      <c r="B9" s="237" t="s">
        <v>334</v>
      </c>
      <c r="C9" s="7" t="s">
        <v>110</v>
      </c>
      <c r="D9" s="8">
        <v>0</v>
      </c>
      <c r="E9" s="4">
        <v>1</v>
      </c>
      <c r="F9" s="4">
        <v>1</v>
      </c>
      <c r="G9" s="8" t="s">
        <v>16</v>
      </c>
    </row>
    <row r="10" spans="1:7" x14ac:dyDescent="0.35">
      <c r="A10" s="1"/>
      <c r="B10" s="237" t="s">
        <v>335</v>
      </c>
      <c r="C10" s="7" t="s">
        <v>110</v>
      </c>
      <c r="D10" s="8">
        <v>0</v>
      </c>
      <c r="E10" s="4">
        <v>1</v>
      </c>
      <c r="F10" s="4">
        <v>1</v>
      </c>
      <c r="G10" s="8" t="s">
        <v>625</v>
      </c>
    </row>
    <row r="11" spans="1:7" x14ac:dyDescent="0.35">
      <c r="A11" s="1"/>
      <c r="B11" s="237" t="s">
        <v>336</v>
      </c>
      <c r="C11" s="7" t="s">
        <v>110</v>
      </c>
      <c r="D11" s="8">
        <v>0</v>
      </c>
      <c r="E11" s="4">
        <v>1</v>
      </c>
      <c r="F11" s="4">
        <v>1</v>
      </c>
      <c r="G11" s="8" t="s">
        <v>625</v>
      </c>
    </row>
    <row r="12" spans="1:7" x14ac:dyDescent="0.35">
      <c r="A12" s="1"/>
      <c r="B12" s="237" t="s">
        <v>337</v>
      </c>
      <c r="C12" s="7" t="s">
        <v>110</v>
      </c>
      <c r="D12" s="8">
        <v>0</v>
      </c>
      <c r="E12" s="4">
        <v>1</v>
      </c>
      <c r="F12" s="4">
        <v>1</v>
      </c>
      <c r="G12" s="8" t="s">
        <v>18</v>
      </c>
    </row>
    <row r="13" spans="1:7" s="290" customFormat="1" x14ac:dyDescent="0.35">
      <c r="A13" s="28" t="s">
        <v>1</v>
      </c>
      <c r="B13" s="248"/>
      <c r="C13" s="28"/>
      <c r="D13" s="37"/>
      <c r="E13" s="298"/>
      <c r="F13" s="298"/>
      <c r="G13" s="8"/>
    </row>
    <row r="14" spans="1:7" s="290" customFormat="1" x14ac:dyDescent="0.35">
      <c r="A14" s="1"/>
      <c r="B14" s="99" t="s">
        <v>1436</v>
      </c>
      <c r="C14" s="7" t="s">
        <v>108</v>
      </c>
      <c r="D14" s="8">
        <v>0</v>
      </c>
      <c r="E14" s="4">
        <v>2</v>
      </c>
      <c r="F14" s="4">
        <v>2</v>
      </c>
      <c r="G14" s="8"/>
    </row>
    <row r="15" spans="1:7" s="290" customFormat="1" x14ac:dyDescent="0.35">
      <c r="A15" s="1"/>
      <c r="B15" s="99" t="s">
        <v>1437</v>
      </c>
      <c r="C15" s="7" t="s">
        <v>1425</v>
      </c>
      <c r="D15" s="8">
        <v>0</v>
      </c>
      <c r="E15" s="4">
        <v>2</v>
      </c>
      <c r="F15" s="4">
        <v>2</v>
      </c>
      <c r="G15" s="8"/>
    </row>
    <row r="16" spans="1:7" s="290" customFormat="1" x14ac:dyDescent="0.35">
      <c r="A16" s="1"/>
      <c r="B16" s="99" t="s">
        <v>1438</v>
      </c>
      <c r="C16" s="7" t="s">
        <v>1440</v>
      </c>
      <c r="D16" s="8">
        <v>0</v>
      </c>
      <c r="E16" s="4">
        <v>2</v>
      </c>
      <c r="F16" s="4">
        <v>2</v>
      </c>
      <c r="G16" s="8"/>
    </row>
    <row r="17" spans="1:7" s="290" customFormat="1" x14ac:dyDescent="0.35">
      <c r="A17" s="1"/>
      <c r="B17" s="99" t="s">
        <v>1439</v>
      </c>
      <c r="C17" s="7" t="s">
        <v>108</v>
      </c>
      <c r="D17" s="8">
        <v>0</v>
      </c>
      <c r="E17" s="4">
        <v>2</v>
      </c>
      <c r="F17" s="4">
        <v>2</v>
      </c>
      <c r="G17" s="8"/>
    </row>
    <row r="18" spans="1:7" x14ac:dyDescent="0.35">
      <c r="A18" s="66" t="s">
        <v>71</v>
      </c>
      <c r="B18" s="264"/>
      <c r="C18" s="66"/>
      <c r="D18" s="139"/>
      <c r="E18" s="139"/>
      <c r="F18" s="139"/>
      <c r="G18" s="139"/>
    </row>
    <row r="19" spans="1:7" x14ac:dyDescent="0.35">
      <c r="A19" s="1"/>
      <c r="B19" s="237" t="s">
        <v>338</v>
      </c>
      <c r="C19" s="7" t="s">
        <v>658</v>
      </c>
      <c r="D19" s="8">
        <v>0</v>
      </c>
      <c r="E19" s="4">
        <v>1</v>
      </c>
      <c r="F19" s="4">
        <v>1</v>
      </c>
      <c r="G19" s="8" t="s">
        <v>17</v>
      </c>
    </row>
    <row r="20" spans="1:7" x14ac:dyDescent="0.35">
      <c r="A20" s="1"/>
      <c r="B20" s="237" t="s">
        <v>339</v>
      </c>
      <c r="C20" s="7" t="s">
        <v>120</v>
      </c>
      <c r="D20" s="8">
        <v>0</v>
      </c>
      <c r="E20" s="4">
        <v>1</v>
      </c>
      <c r="F20" s="4">
        <v>1</v>
      </c>
      <c r="G20" s="8" t="s">
        <v>17</v>
      </c>
    </row>
    <row r="21" spans="1:7" x14ac:dyDescent="0.35">
      <c r="A21" s="1"/>
      <c r="B21" s="237" t="s">
        <v>340</v>
      </c>
      <c r="C21" s="7" t="s">
        <v>120</v>
      </c>
      <c r="D21" s="8">
        <v>0</v>
      </c>
      <c r="E21" s="4">
        <v>1</v>
      </c>
      <c r="F21" s="4">
        <v>1</v>
      </c>
      <c r="G21" s="8" t="s">
        <v>17</v>
      </c>
    </row>
    <row r="22" spans="1:7" x14ac:dyDescent="0.35">
      <c r="A22" s="1"/>
      <c r="B22" s="237" t="s">
        <v>341</v>
      </c>
      <c r="C22" s="7" t="s">
        <v>120</v>
      </c>
      <c r="D22" s="8">
        <v>0</v>
      </c>
      <c r="E22" s="4">
        <v>1</v>
      </c>
      <c r="F22" s="4">
        <v>1</v>
      </c>
      <c r="G22" s="8" t="s">
        <v>18</v>
      </c>
    </row>
    <row r="23" spans="1:7" x14ac:dyDescent="0.35">
      <c r="A23" s="1"/>
      <c r="B23" s="237" t="s">
        <v>342</v>
      </c>
      <c r="C23" s="7" t="s">
        <v>123</v>
      </c>
      <c r="D23" s="8">
        <v>0</v>
      </c>
      <c r="E23" s="4">
        <v>1</v>
      </c>
      <c r="F23" s="4">
        <v>1</v>
      </c>
      <c r="G23" s="8" t="s">
        <v>18</v>
      </c>
    </row>
    <row r="24" spans="1:7" x14ac:dyDescent="0.35">
      <c r="A24" s="27" t="s">
        <v>56</v>
      </c>
      <c r="B24" s="263"/>
      <c r="C24" s="27"/>
      <c r="D24" s="133"/>
      <c r="E24" s="133"/>
      <c r="F24" s="133"/>
      <c r="G24" s="133"/>
    </row>
    <row r="25" spans="1:7" x14ac:dyDescent="0.35">
      <c r="A25" s="1"/>
      <c r="B25" s="237" t="s">
        <v>343</v>
      </c>
      <c r="C25" s="7" t="s">
        <v>659</v>
      </c>
      <c r="D25" s="8">
        <v>0</v>
      </c>
      <c r="E25" s="4">
        <v>4</v>
      </c>
      <c r="F25" s="4">
        <v>4</v>
      </c>
      <c r="G25" s="8" t="s">
        <v>650</v>
      </c>
    </row>
    <row r="26" spans="1:7" x14ac:dyDescent="0.35">
      <c r="A26" s="1"/>
      <c r="B26" s="237" t="s">
        <v>344</v>
      </c>
      <c r="C26" s="7" t="s">
        <v>122</v>
      </c>
      <c r="D26" s="8">
        <v>0</v>
      </c>
      <c r="E26" s="4">
        <v>4</v>
      </c>
      <c r="F26" s="4">
        <v>4</v>
      </c>
      <c r="G26" s="8" t="s">
        <v>660</v>
      </c>
    </row>
    <row r="27" spans="1:7" x14ac:dyDescent="0.35">
      <c r="A27" s="1"/>
      <c r="B27" s="237" t="s">
        <v>345</v>
      </c>
      <c r="C27" s="7" t="s">
        <v>122</v>
      </c>
      <c r="D27" s="8">
        <v>0</v>
      </c>
      <c r="E27" s="4">
        <v>4</v>
      </c>
      <c r="F27" s="4">
        <v>4</v>
      </c>
      <c r="G27" s="8" t="s">
        <v>648</v>
      </c>
    </row>
    <row r="28" spans="1:7" x14ac:dyDescent="0.35">
      <c r="A28" s="1"/>
      <c r="B28" s="237" t="s">
        <v>102</v>
      </c>
      <c r="C28" s="7" t="s">
        <v>123</v>
      </c>
      <c r="D28" s="8">
        <v>0</v>
      </c>
      <c r="E28" s="4">
        <v>3</v>
      </c>
      <c r="F28" s="4">
        <v>3</v>
      </c>
      <c r="G28" s="8" t="s">
        <v>75</v>
      </c>
    </row>
    <row r="29" spans="1:7" x14ac:dyDescent="0.35">
      <c r="A29" s="1"/>
      <c r="B29" s="237" t="s">
        <v>346</v>
      </c>
      <c r="C29" s="7" t="s">
        <v>122</v>
      </c>
      <c r="D29" s="8">
        <v>0</v>
      </c>
      <c r="E29" s="4">
        <v>1</v>
      </c>
      <c r="F29" s="4">
        <v>1</v>
      </c>
      <c r="G29" s="8">
        <v>3.3</v>
      </c>
    </row>
    <row r="32" spans="1:7" x14ac:dyDescent="0.35">
      <c r="A32" s="352" t="s">
        <v>117</v>
      </c>
      <c r="B32" s="352"/>
      <c r="C32" s="352"/>
      <c r="D32" s="352"/>
      <c r="E32" s="352"/>
      <c r="F32" s="352"/>
      <c r="G32" s="352"/>
    </row>
    <row r="33" spans="1:7" x14ac:dyDescent="0.35">
      <c r="A33" s="13" t="s">
        <v>52</v>
      </c>
      <c r="B33" s="13" t="s">
        <v>53</v>
      </c>
      <c r="C33" s="13" t="s">
        <v>106</v>
      </c>
      <c r="D33" s="13" t="s">
        <v>12</v>
      </c>
      <c r="E33" s="13" t="s">
        <v>13</v>
      </c>
      <c r="F33" s="13" t="s">
        <v>15</v>
      </c>
      <c r="G33" s="13" t="s">
        <v>14</v>
      </c>
    </row>
    <row r="34" spans="1:7" x14ac:dyDescent="0.35">
      <c r="A34" s="1" t="s">
        <v>133</v>
      </c>
      <c r="B34" s="91"/>
      <c r="C34" s="91"/>
      <c r="D34" s="92"/>
      <c r="E34" s="92"/>
      <c r="F34" s="92"/>
      <c r="G34" s="92"/>
    </row>
    <row r="35" spans="1:7" x14ac:dyDescent="0.35">
      <c r="A35" s="1"/>
      <c r="B35" s="1" t="s">
        <v>860</v>
      </c>
      <c r="C35" s="1"/>
      <c r="D35" s="181">
        <v>0</v>
      </c>
      <c r="E35" s="181">
        <v>1</v>
      </c>
      <c r="F35" s="181">
        <v>1</v>
      </c>
      <c r="G35" s="181" t="s">
        <v>861</v>
      </c>
    </row>
    <row r="36" spans="1:7" x14ac:dyDescent="0.35">
      <c r="A36" s="1"/>
      <c r="B36" s="1" t="s">
        <v>1521</v>
      </c>
      <c r="C36" s="1"/>
      <c r="D36" s="294">
        <v>0</v>
      </c>
      <c r="E36" s="294">
        <v>1</v>
      </c>
      <c r="F36" s="294">
        <v>1</v>
      </c>
    </row>
    <row r="37" spans="1:7" x14ac:dyDescent="0.35">
      <c r="A37" s="1"/>
      <c r="B37" s="1" t="s">
        <v>1522</v>
      </c>
      <c r="C37" s="1"/>
      <c r="D37" s="294">
        <v>0</v>
      </c>
      <c r="E37" s="294">
        <v>2</v>
      </c>
      <c r="F37" s="294">
        <v>2</v>
      </c>
    </row>
  </sheetData>
  <mergeCells count="2">
    <mergeCell ref="A5:G5"/>
    <mergeCell ref="A32:G32"/>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2:G19"/>
  <sheetViews>
    <sheetView zoomScale="80" zoomScaleNormal="80" workbookViewId="0">
      <selection activeCell="C15" sqref="C15"/>
    </sheetView>
  </sheetViews>
  <sheetFormatPr baseColWidth="10" defaultColWidth="10.90625" defaultRowHeight="14.5" x14ac:dyDescent="0.35"/>
  <cols>
    <col min="1" max="1" width="19.26953125" bestFit="1" customWidth="1"/>
    <col min="2" max="2" width="76.54296875" bestFit="1" customWidth="1"/>
    <col min="3" max="3" width="57.6328125" bestFit="1" customWidth="1"/>
    <col min="4" max="4" width="12.453125" bestFit="1" customWidth="1"/>
    <col min="5" max="6" width="15.81640625" bestFit="1" customWidth="1"/>
    <col min="7" max="7" width="20.1796875" hidden="1" customWidth="1"/>
  </cols>
  <sheetData>
    <row r="2" spans="1:7" x14ac:dyDescent="0.35">
      <c r="A2" s="10" t="s">
        <v>6</v>
      </c>
      <c r="B2" s="1" t="s">
        <v>665</v>
      </c>
      <c r="C2" s="42"/>
    </row>
    <row r="3" spans="1:7" ht="29" x14ac:dyDescent="0.35">
      <c r="A3" s="107" t="s">
        <v>7</v>
      </c>
      <c r="B3" s="72" t="s">
        <v>1004</v>
      </c>
      <c r="C3" s="42"/>
    </row>
    <row r="5" spans="1:7" x14ac:dyDescent="0.35">
      <c r="A5" s="352" t="s">
        <v>54</v>
      </c>
      <c r="B5" s="352"/>
      <c r="C5" s="352"/>
      <c r="D5" s="352"/>
      <c r="E5" s="352"/>
      <c r="F5" s="352"/>
      <c r="G5" s="352"/>
    </row>
    <row r="6" spans="1:7" x14ac:dyDescent="0.35">
      <c r="A6" s="13" t="s">
        <v>52</v>
      </c>
      <c r="B6" s="13" t="s">
        <v>53</v>
      </c>
      <c r="C6" s="13" t="s">
        <v>106</v>
      </c>
      <c r="D6" s="13" t="s">
        <v>12</v>
      </c>
      <c r="E6" s="13" t="s">
        <v>13</v>
      </c>
      <c r="F6" s="13" t="s">
        <v>15</v>
      </c>
      <c r="G6" s="13" t="s">
        <v>14</v>
      </c>
    </row>
    <row r="7" spans="1:7" x14ac:dyDescent="0.35">
      <c r="A7" s="66" t="s">
        <v>71</v>
      </c>
      <c r="B7" s="138"/>
      <c r="C7" s="66"/>
      <c r="D7" s="66"/>
      <c r="E7" s="66"/>
      <c r="F7" s="66"/>
      <c r="G7" s="66"/>
    </row>
    <row r="8" spans="1:7" x14ac:dyDescent="0.35">
      <c r="A8" s="7"/>
      <c r="B8" s="239" t="s">
        <v>382</v>
      </c>
      <c r="C8" s="7" t="s">
        <v>644</v>
      </c>
      <c r="D8" s="4">
        <v>0</v>
      </c>
      <c r="E8" s="4">
        <v>2</v>
      </c>
      <c r="F8" s="4">
        <v>2</v>
      </c>
      <c r="G8" s="114">
        <v>12</v>
      </c>
    </row>
    <row r="9" spans="1:7" x14ac:dyDescent="0.35">
      <c r="A9" s="7"/>
      <c r="B9" s="239" t="s">
        <v>383</v>
      </c>
      <c r="C9" s="7" t="s">
        <v>670</v>
      </c>
      <c r="D9" s="4">
        <v>1</v>
      </c>
      <c r="E9" s="4">
        <v>1</v>
      </c>
      <c r="F9" s="4">
        <v>2</v>
      </c>
      <c r="G9" s="114" t="s">
        <v>669</v>
      </c>
    </row>
    <row r="10" spans="1:7" x14ac:dyDescent="0.35">
      <c r="A10" s="7"/>
      <c r="B10" s="239" t="s">
        <v>384</v>
      </c>
      <c r="C10" s="7" t="s">
        <v>197</v>
      </c>
      <c r="D10" s="4">
        <v>0</v>
      </c>
      <c r="E10" s="4">
        <v>2</v>
      </c>
      <c r="F10" s="4">
        <v>2</v>
      </c>
      <c r="G10" s="114" t="s">
        <v>667</v>
      </c>
    </row>
    <row r="11" spans="1:7" x14ac:dyDescent="0.35">
      <c r="A11" s="7"/>
      <c r="B11" s="239" t="s">
        <v>385</v>
      </c>
      <c r="C11" s="7" t="s">
        <v>668</v>
      </c>
      <c r="D11" s="4">
        <v>0</v>
      </c>
      <c r="E11" s="4">
        <v>2</v>
      </c>
      <c r="F11" s="4">
        <v>2</v>
      </c>
      <c r="G11" s="114">
        <v>8.5</v>
      </c>
    </row>
    <row r="12" spans="1:7" x14ac:dyDescent="0.35">
      <c r="A12" s="27" t="s">
        <v>56</v>
      </c>
      <c r="B12" s="243"/>
      <c r="C12" s="27"/>
      <c r="D12" s="133"/>
      <c r="E12" s="133"/>
      <c r="F12" s="133"/>
      <c r="G12" s="147"/>
    </row>
    <row r="13" spans="1:7" x14ac:dyDescent="0.35">
      <c r="A13" s="1"/>
      <c r="B13" s="237" t="s">
        <v>386</v>
      </c>
      <c r="C13" s="7" t="s">
        <v>666</v>
      </c>
      <c r="D13" s="8">
        <v>0</v>
      </c>
      <c r="E13" s="4">
        <v>1</v>
      </c>
      <c r="F13" s="4">
        <v>1</v>
      </c>
      <c r="G13" s="114">
        <f>14/20*100</f>
        <v>70</v>
      </c>
    </row>
    <row r="14" spans="1:7" x14ac:dyDescent="0.35">
      <c r="A14" s="1"/>
      <c r="B14" s="237" t="s">
        <v>387</v>
      </c>
      <c r="C14" s="7" t="s">
        <v>644</v>
      </c>
      <c r="D14" s="8">
        <v>0</v>
      </c>
      <c r="E14" s="4">
        <v>1</v>
      </c>
      <c r="F14" s="4">
        <v>1</v>
      </c>
      <c r="G14" s="114">
        <f>16/20*100</f>
        <v>80</v>
      </c>
    </row>
    <row r="15" spans="1:7" x14ac:dyDescent="0.35">
      <c r="A15" s="1"/>
      <c r="B15" s="237" t="s">
        <v>388</v>
      </c>
      <c r="C15" s="7" t="s">
        <v>659</v>
      </c>
      <c r="D15" s="8">
        <v>0</v>
      </c>
      <c r="E15" s="4">
        <v>1</v>
      </c>
      <c r="F15" s="4">
        <v>1</v>
      </c>
      <c r="G15" s="114">
        <f>14.4/20*100</f>
        <v>72</v>
      </c>
    </row>
    <row r="16" spans="1:7" ht="29" x14ac:dyDescent="0.35">
      <c r="A16" s="1"/>
      <c r="B16" s="173" t="s">
        <v>1202</v>
      </c>
      <c r="C16" s="99" t="s">
        <v>122</v>
      </c>
      <c r="D16" s="14">
        <v>0</v>
      </c>
      <c r="E16" s="14">
        <v>1</v>
      </c>
      <c r="F16" s="14">
        <v>1</v>
      </c>
      <c r="G16" s="14"/>
    </row>
    <row r="17" spans="1:7" ht="29" x14ac:dyDescent="0.35">
      <c r="A17" s="1"/>
      <c r="B17" s="72" t="s">
        <v>1203</v>
      </c>
      <c r="C17" s="99" t="s">
        <v>122</v>
      </c>
      <c r="D17" s="14">
        <v>0</v>
      </c>
      <c r="E17" s="14">
        <v>1</v>
      </c>
      <c r="F17" s="14">
        <v>1</v>
      </c>
      <c r="G17" s="14"/>
    </row>
    <row r="18" spans="1:7" ht="29" x14ac:dyDescent="0.35">
      <c r="A18" s="1"/>
      <c r="B18" s="72" t="s">
        <v>1204</v>
      </c>
      <c r="C18" s="99" t="s">
        <v>122</v>
      </c>
      <c r="D18" s="14">
        <v>0</v>
      </c>
      <c r="E18" s="14">
        <v>1</v>
      </c>
      <c r="F18" s="14">
        <v>1</v>
      </c>
      <c r="G18" s="14"/>
    </row>
    <row r="19" spans="1:7" ht="58" x14ac:dyDescent="0.35">
      <c r="A19" s="1"/>
      <c r="B19" s="72" t="s">
        <v>1205</v>
      </c>
      <c r="C19" s="99" t="s">
        <v>122</v>
      </c>
      <c r="D19" s="14">
        <v>0</v>
      </c>
      <c r="E19" s="14">
        <v>1</v>
      </c>
      <c r="F19" s="14">
        <v>1</v>
      </c>
      <c r="G19" s="14"/>
    </row>
  </sheetData>
  <mergeCells count="1">
    <mergeCell ref="A5:G5"/>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2:J69"/>
  <sheetViews>
    <sheetView topLeftCell="A19" zoomScale="90" zoomScaleNormal="90" workbookViewId="0">
      <selection activeCell="B25" sqref="B25"/>
    </sheetView>
  </sheetViews>
  <sheetFormatPr baseColWidth="10" defaultColWidth="10.90625" defaultRowHeight="14.5" x14ac:dyDescent="0.35"/>
  <cols>
    <col min="1" max="1" width="19.26953125" bestFit="1" customWidth="1"/>
    <col min="2" max="2" width="83.7265625" customWidth="1"/>
    <col min="3" max="3" width="67.26953125" bestFit="1" customWidth="1"/>
    <col min="4" max="4" width="12.453125" bestFit="1" customWidth="1"/>
    <col min="5" max="6" width="15.81640625" bestFit="1" customWidth="1"/>
    <col min="7" max="7" width="20.1796875" hidden="1" customWidth="1"/>
  </cols>
  <sheetData>
    <row r="2" spans="1:10" x14ac:dyDescent="0.35">
      <c r="A2" s="10" t="s">
        <v>6</v>
      </c>
      <c r="B2" s="1" t="s">
        <v>671</v>
      </c>
      <c r="C2" s="42"/>
    </row>
    <row r="3" spans="1:10" ht="43.5" x14ac:dyDescent="0.35">
      <c r="A3" s="107" t="s">
        <v>7</v>
      </c>
      <c r="B3" s="72" t="s">
        <v>1445</v>
      </c>
      <c r="C3" s="42"/>
    </row>
    <row r="5" spans="1:10" x14ac:dyDescent="0.35">
      <c r="A5" s="352" t="s">
        <v>54</v>
      </c>
      <c r="B5" s="352"/>
      <c r="C5" s="352"/>
      <c r="D5" s="352"/>
      <c r="E5" s="352"/>
      <c r="F5" s="352"/>
      <c r="G5" s="352"/>
    </row>
    <row r="6" spans="1:10" x14ac:dyDescent="0.35">
      <c r="A6" s="13" t="s">
        <v>52</v>
      </c>
      <c r="B6" s="13" t="s">
        <v>53</v>
      </c>
      <c r="C6" s="13" t="s">
        <v>106</v>
      </c>
      <c r="D6" s="13" t="s">
        <v>12</v>
      </c>
      <c r="E6" s="13" t="s">
        <v>13</v>
      </c>
      <c r="F6" s="13" t="s">
        <v>15</v>
      </c>
      <c r="G6" s="300" t="s">
        <v>14</v>
      </c>
      <c r="H6" s="42"/>
      <c r="I6" s="42"/>
      <c r="J6" s="42"/>
    </row>
    <row r="7" spans="1:10" x14ac:dyDescent="0.35">
      <c r="A7" s="28" t="s">
        <v>1</v>
      </c>
      <c r="B7" s="29"/>
      <c r="C7" s="28"/>
      <c r="D7" s="148"/>
      <c r="E7" s="148"/>
      <c r="F7" s="148"/>
      <c r="G7" s="301"/>
      <c r="H7" s="42"/>
      <c r="I7" s="366"/>
      <c r="J7" s="366"/>
    </row>
    <row r="8" spans="1:10" x14ac:dyDescent="0.35">
      <c r="A8" s="7"/>
      <c r="B8" s="238" t="s">
        <v>1046</v>
      </c>
      <c r="C8" s="87" t="s">
        <v>108</v>
      </c>
      <c r="D8" s="6">
        <v>0</v>
      </c>
      <c r="E8" s="6">
        <v>1</v>
      </c>
      <c r="F8" s="6">
        <v>1</v>
      </c>
      <c r="G8" s="302">
        <v>5</v>
      </c>
      <c r="H8" s="42"/>
      <c r="I8" s="75"/>
      <c r="J8" s="75"/>
    </row>
    <row r="9" spans="1:10" s="179" customFormat="1" x14ac:dyDescent="0.35">
      <c r="A9" s="7"/>
      <c r="B9" s="238" t="s">
        <v>396</v>
      </c>
      <c r="C9" s="87" t="s">
        <v>108</v>
      </c>
      <c r="D9" s="6">
        <v>0</v>
      </c>
      <c r="E9" s="6">
        <v>1</v>
      </c>
      <c r="F9" s="6">
        <v>1</v>
      </c>
      <c r="G9" s="302" t="s">
        <v>862</v>
      </c>
      <c r="H9" s="42"/>
      <c r="I9" s="75"/>
      <c r="J9" s="75"/>
    </row>
    <row r="10" spans="1:10" s="179" customFormat="1" x14ac:dyDescent="0.35">
      <c r="A10" s="7"/>
      <c r="B10" s="111" t="s">
        <v>1047</v>
      </c>
      <c r="C10" s="87" t="s">
        <v>108</v>
      </c>
      <c r="D10" s="6">
        <v>0</v>
      </c>
      <c r="E10" s="6">
        <v>1</v>
      </c>
      <c r="F10" s="6">
        <v>1</v>
      </c>
      <c r="G10" s="302" t="s">
        <v>862</v>
      </c>
      <c r="H10" s="42"/>
      <c r="I10" s="75"/>
      <c r="J10" s="75"/>
    </row>
    <row r="11" spans="1:10" s="223" customFormat="1" ht="29" x14ac:dyDescent="0.35">
      <c r="A11" s="7"/>
      <c r="B11" s="72" t="s">
        <v>1207</v>
      </c>
      <c r="C11" s="87" t="s">
        <v>108</v>
      </c>
      <c r="D11" s="6">
        <v>0</v>
      </c>
      <c r="E11" s="6">
        <v>1</v>
      </c>
      <c r="F11" s="6">
        <v>1</v>
      </c>
      <c r="G11" s="302" t="s">
        <v>865</v>
      </c>
      <c r="H11" s="42"/>
      <c r="I11" s="75"/>
      <c r="J11" s="75"/>
    </row>
    <row r="12" spans="1:10" s="179" customFormat="1" x14ac:dyDescent="0.35">
      <c r="A12" s="7"/>
      <c r="B12" s="99" t="s">
        <v>1443</v>
      </c>
      <c r="C12" s="87" t="s">
        <v>108</v>
      </c>
      <c r="D12" s="6">
        <v>0</v>
      </c>
      <c r="E12" s="6">
        <v>2</v>
      </c>
      <c r="F12" s="6">
        <v>2</v>
      </c>
      <c r="G12" s="302" t="s">
        <v>863</v>
      </c>
      <c r="H12" s="42"/>
      <c r="I12" s="75"/>
      <c r="J12" s="75"/>
    </row>
    <row r="13" spans="1:10" s="223" customFormat="1" ht="29" x14ac:dyDescent="0.35">
      <c r="A13" s="7"/>
      <c r="B13" s="72" t="s">
        <v>1209</v>
      </c>
      <c r="C13" s="87" t="s">
        <v>108</v>
      </c>
      <c r="D13" s="6">
        <v>0</v>
      </c>
      <c r="E13" s="6">
        <v>1</v>
      </c>
      <c r="F13" s="6">
        <v>1</v>
      </c>
      <c r="G13" s="302">
        <v>5</v>
      </c>
      <c r="H13" s="42"/>
      <c r="I13" s="75"/>
      <c r="J13" s="75"/>
    </row>
    <row r="14" spans="1:10" s="223" customFormat="1" x14ac:dyDescent="0.35">
      <c r="A14" s="7"/>
      <c r="B14" s="99" t="s">
        <v>1444</v>
      </c>
      <c r="C14" s="87" t="s">
        <v>108</v>
      </c>
      <c r="D14" s="6">
        <v>0</v>
      </c>
      <c r="E14" s="6">
        <v>2</v>
      </c>
      <c r="F14" s="6">
        <v>2</v>
      </c>
      <c r="G14" s="302">
        <v>3</v>
      </c>
      <c r="H14" s="42"/>
      <c r="I14" s="75"/>
      <c r="J14" s="75"/>
    </row>
    <row r="15" spans="1:10" s="223" customFormat="1" ht="29" x14ac:dyDescent="0.35">
      <c r="A15" s="7"/>
      <c r="B15" s="72" t="s">
        <v>1208</v>
      </c>
      <c r="C15" s="87" t="s">
        <v>108</v>
      </c>
      <c r="D15" s="6">
        <v>0</v>
      </c>
      <c r="E15" s="6">
        <v>1</v>
      </c>
      <c r="F15" s="6">
        <v>1</v>
      </c>
      <c r="G15" s="16">
        <v>3</v>
      </c>
      <c r="I15" s="75"/>
      <c r="J15" s="75"/>
    </row>
    <row r="16" spans="1:10" s="290" customFormat="1" ht="29" x14ac:dyDescent="0.35">
      <c r="A16" s="7"/>
      <c r="B16" s="72" t="s">
        <v>1075</v>
      </c>
      <c r="C16" s="87" t="s">
        <v>108</v>
      </c>
      <c r="D16" s="6">
        <v>0</v>
      </c>
      <c r="E16" s="6">
        <v>1</v>
      </c>
      <c r="F16" s="6">
        <v>1</v>
      </c>
      <c r="G16" s="16"/>
      <c r="I16" s="75"/>
      <c r="J16" s="75"/>
    </row>
    <row r="17" spans="1:10" s="290" customFormat="1" x14ac:dyDescent="0.35">
      <c r="A17" s="7"/>
      <c r="B17" s="99" t="s">
        <v>1442</v>
      </c>
      <c r="C17" s="87" t="s">
        <v>108</v>
      </c>
      <c r="D17" s="6">
        <v>0</v>
      </c>
      <c r="E17" s="6">
        <v>2</v>
      </c>
      <c r="F17" s="6">
        <v>2</v>
      </c>
      <c r="G17" s="16"/>
      <c r="I17" s="75"/>
      <c r="J17" s="75"/>
    </row>
    <row r="18" spans="1:10" s="290" customFormat="1" ht="29" x14ac:dyDescent="0.35">
      <c r="A18" s="7"/>
      <c r="B18" s="72" t="s">
        <v>389</v>
      </c>
      <c r="C18" s="87" t="s">
        <v>108</v>
      </c>
      <c r="D18" s="6">
        <v>0</v>
      </c>
      <c r="E18" s="6">
        <v>1</v>
      </c>
      <c r="F18" s="6">
        <v>1</v>
      </c>
      <c r="G18" s="16"/>
      <c r="I18" s="75"/>
      <c r="J18" s="75"/>
    </row>
    <row r="19" spans="1:10" s="290" customFormat="1" x14ac:dyDescent="0.35">
      <c r="A19" s="7"/>
      <c r="B19" s="99" t="s">
        <v>1441</v>
      </c>
      <c r="C19" s="87" t="s">
        <v>108</v>
      </c>
      <c r="D19" s="6">
        <v>0</v>
      </c>
      <c r="E19" s="6">
        <v>2</v>
      </c>
      <c r="F19" s="6">
        <v>2</v>
      </c>
      <c r="G19" s="16"/>
      <c r="I19" s="75"/>
      <c r="J19" s="75"/>
    </row>
    <row r="20" spans="1:10" x14ac:dyDescent="0.35">
      <c r="A20" s="31" t="s">
        <v>2</v>
      </c>
      <c r="B20" s="242"/>
      <c r="C20" s="31"/>
      <c r="D20" s="151"/>
      <c r="E20" s="151"/>
      <c r="F20" s="151"/>
      <c r="G20" s="152"/>
      <c r="I20" s="75"/>
      <c r="J20" s="75"/>
    </row>
    <row r="21" spans="1:10" x14ac:dyDescent="0.35">
      <c r="A21" s="7"/>
      <c r="B21" s="237" t="s">
        <v>390</v>
      </c>
      <c r="C21" s="7" t="s">
        <v>107</v>
      </c>
      <c r="D21" s="149">
        <v>0</v>
      </c>
      <c r="E21" s="149">
        <v>1</v>
      </c>
      <c r="F21" s="149">
        <v>1</v>
      </c>
      <c r="G21" s="150">
        <v>1</v>
      </c>
      <c r="I21" s="182"/>
      <c r="J21" s="182"/>
    </row>
    <row r="22" spans="1:10" x14ac:dyDescent="0.35">
      <c r="A22" s="7"/>
      <c r="B22" s="72" t="s">
        <v>1339</v>
      </c>
      <c r="C22" s="1" t="s">
        <v>107</v>
      </c>
      <c r="D22" s="16">
        <v>0</v>
      </c>
      <c r="E22" s="16">
        <v>1</v>
      </c>
      <c r="F22" s="14">
        <v>1</v>
      </c>
      <c r="G22" s="150">
        <v>3</v>
      </c>
      <c r="I22" s="182"/>
      <c r="J22" s="182"/>
    </row>
    <row r="23" spans="1:10" x14ac:dyDescent="0.35">
      <c r="A23" s="1"/>
      <c r="B23" s="72" t="s">
        <v>1340</v>
      </c>
      <c r="C23" s="1" t="s">
        <v>107</v>
      </c>
      <c r="D23" s="16">
        <v>0</v>
      </c>
      <c r="E23" s="16">
        <v>1</v>
      </c>
      <c r="F23" s="14">
        <v>1</v>
      </c>
      <c r="G23" s="150">
        <v>2</v>
      </c>
      <c r="I23" s="182"/>
      <c r="J23" s="182"/>
    </row>
    <row r="24" spans="1:10" x14ac:dyDescent="0.35">
      <c r="A24" s="1"/>
      <c r="B24" s="237" t="s">
        <v>391</v>
      </c>
      <c r="C24" s="7" t="s">
        <v>107</v>
      </c>
      <c r="D24" s="149">
        <v>0</v>
      </c>
      <c r="E24" s="149">
        <v>1</v>
      </c>
      <c r="F24" s="149">
        <v>1</v>
      </c>
      <c r="G24" s="150">
        <v>3</v>
      </c>
    </row>
    <row r="25" spans="1:10" x14ac:dyDescent="0.35">
      <c r="A25" s="1"/>
      <c r="B25" s="237" t="s">
        <v>392</v>
      </c>
      <c r="C25" s="1" t="s">
        <v>107</v>
      </c>
      <c r="D25" s="150">
        <v>0</v>
      </c>
      <c r="E25" s="149">
        <v>1</v>
      </c>
      <c r="F25" s="149">
        <v>1</v>
      </c>
      <c r="G25" s="150">
        <v>5</v>
      </c>
    </row>
    <row r="26" spans="1:10" x14ac:dyDescent="0.35">
      <c r="A26" s="1"/>
      <c r="B26" s="237" t="s">
        <v>393</v>
      </c>
      <c r="C26" s="1" t="s">
        <v>107</v>
      </c>
      <c r="D26" s="150">
        <v>0</v>
      </c>
      <c r="E26" s="149">
        <v>1</v>
      </c>
      <c r="F26" s="149">
        <v>1</v>
      </c>
      <c r="G26" s="150">
        <v>4</v>
      </c>
    </row>
    <row r="27" spans="1:10" x14ac:dyDescent="0.35">
      <c r="A27" s="1"/>
      <c r="B27" s="237" t="s">
        <v>394</v>
      </c>
      <c r="C27" s="1" t="s">
        <v>107</v>
      </c>
      <c r="D27" s="150">
        <v>0</v>
      </c>
      <c r="E27" s="149">
        <v>1</v>
      </c>
      <c r="F27" s="149">
        <v>1</v>
      </c>
      <c r="G27" s="150">
        <v>4</v>
      </c>
    </row>
    <row r="28" spans="1:10" x14ac:dyDescent="0.35">
      <c r="A28" s="1"/>
      <c r="B28" s="237" t="s">
        <v>395</v>
      </c>
      <c r="C28" s="1" t="s">
        <v>633</v>
      </c>
      <c r="D28" s="150">
        <v>0</v>
      </c>
      <c r="E28" s="149">
        <v>1</v>
      </c>
      <c r="F28" s="149">
        <v>1</v>
      </c>
      <c r="G28" s="150">
        <v>1</v>
      </c>
    </row>
    <row r="29" spans="1:10" x14ac:dyDescent="0.35">
      <c r="A29" s="1"/>
      <c r="B29" s="72" t="s">
        <v>1341</v>
      </c>
      <c r="C29" s="1" t="s">
        <v>107</v>
      </c>
      <c r="D29" s="16">
        <v>0</v>
      </c>
      <c r="E29" s="16">
        <v>1</v>
      </c>
      <c r="F29" s="14">
        <v>1</v>
      </c>
      <c r="G29" s="16">
        <f>(3+2)/2</f>
        <v>2.5</v>
      </c>
    </row>
    <row r="30" spans="1:10" x14ac:dyDescent="0.35">
      <c r="A30" s="1"/>
      <c r="B30" s="237" t="s">
        <v>396</v>
      </c>
      <c r="C30" s="1" t="s">
        <v>107</v>
      </c>
      <c r="D30" s="150">
        <v>0</v>
      </c>
      <c r="E30" s="149">
        <v>1</v>
      </c>
      <c r="F30" s="149">
        <v>1</v>
      </c>
      <c r="G30" s="150">
        <v>3</v>
      </c>
    </row>
    <row r="31" spans="1:10" ht="29" x14ac:dyDescent="0.35">
      <c r="A31" s="1"/>
      <c r="B31" s="326" t="s">
        <v>1546</v>
      </c>
      <c r="C31" s="99" t="s">
        <v>107</v>
      </c>
      <c r="D31" s="16">
        <v>0</v>
      </c>
      <c r="E31" s="6">
        <v>2</v>
      </c>
      <c r="F31" s="6">
        <v>2</v>
      </c>
      <c r="G31" s="150">
        <v>3</v>
      </c>
    </row>
    <row r="32" spans="1:10" ht="29" x14ac:dyDescent="0.35">
      <c r="A32" s="1"/>
      <c r="B32" s="99" t="s">
        <v>397</v>
      </c>
      <c r="C32" s="72" t="s">
        <v>1206</v>
      </c>
      <c r="D32" s="16">
        <v>0</v>
      </c>
      <c r="E32" s="6">
        <v>2</v>
      </c>
      <c r="F32" s="6">
        <v>2</v>
      </c>
      <c r="G32" s="150">
        <v>3</v>
      </c>
    </row>
    <row r="33" spans="1:7" ht="29" x14ac:dyDescent="0.35">
      <c r="A33" s="1"/>
      <c r="B33" s="72" t="s">
        <v>1210</v>
      </c>
      <c r="C33" s="99" t="s">
        <v>107</v>
      </c>
      <c r="D33" s="14">
        <v>0</v>
      </c>
      <c r="E33" s="14">
        <v>1</v>
      </c>
      <c r="F33" s="14">
        <v>1</v>
      </c>
      <c r="G33" s="150">
        <v>3</v>
      </c>
    </row>
    <row r="34" spans="1:7" x14ac:dyDescent="0.35">
      <c r="A34" s="1"/>
      <c r="B34" s="237" t="s">
        <v>398</v>
      </c>
      <c r="C34" s="1" t="s">
        <v>107</v>
      </c>
      <c r="D34" s="150">
        <v>0</v>
      </c>
      <c r="E34" s="149">
        <v>1</v>
      </c>
      <c r="F34" s="149">
        <v>1</v>
      </c>
      <c r="G34" s="150">
        <v>2</v>
      </c>
    </row>
    <row r="35" spans="1:7" x14ac:dyDescent="0.35">
      <c r="A35" s="1"/>
      <c r="B35" s="237" t="s">
        <v>399</v>
      </c>
      <c r="C35" s="1" t="s">
        <v>107</v>
      </c>
      <c r="D35" s="150">
        <v>0</v>
      </c>
      <c r="E35" s="149">
        <v>1</v>
      </c>
      <c r="F35" s="149">
        <v>1</v>
      </c>
      <c r="G35" s="150">
        <v>3</v>
      </c>
    </row>
    <row r="36" spans="1:7" x14ac:dyDescent="0.35">
      <c r="A36" s="1"/>
      <c r="B36" s="237" t="s">
        <v>400</v>
      </c>
      <c r="C36" s="1" t="s">
        <v>107</v>
      </c>
      <c r="D36" s="150">
        <v>0</v>
      </c>
      <c r="E36" s="149">
        <v>1</v>
      </c>
      <c r="F36" s="149">
        <v>1</v>
      </c>
      <c r="G36" s="150">
        <v>2</v>
      </c>
    </row>
    <row r="37" spans="1:7" x14ac:dyDescent="0.35">
      <c r="A37" s="1"/>
      <c r="B37" s="237" t="s">
        <v>401</v>
      </c>
      <c r="C37" s="1" t="s">
        <v>107</v>
      </c>
      <c r="D37" s="150">
        <v>0</v>
      </c>
      <c r="E37" s="149">
        <v>1</v>
      </c>
      <c r="F37" s="149">
        <v>1</v>
      </c>
      <c r="G37" s="150">
        <v>3</v>
      </c>
    </row>
    <row r="38" spans="1:7" ht="29" x14ac:dyDescent="0.35">
      <c r="A38" s="1"/>
      <c r="B38" s="72" t="s">
        <v>1211</v>
      </c>
      <c r="C38" s="99" t="s">
        <v>107</v>
      </c>
      <c r="D38" s="14">
        <v>0</v>
      </c>
      <c r="E38" s="14">
        <v>1</v>
      </c>
      <c r="F38" s="14">
        <v>1</v>
      </c>
      <c r="G38" s="150">
        <v>2</v>
      </c>
    </row>
    <row r="39" spans="1:7" x14ac:dyDescent="0.35">
      <c r="A39" s="1"/>
      <c r="B39" s="237" t="s">
        <v>402</v>
      </c>
      <c r="C39" s="203" t="s">
        <v>672</v>
      </c>
      <c r="D39" s="150">
        <v>0</v>
      </c>
      <c r="E39" s="149">
        <v>1</v>
      </c>
      <c r="F39" s="149">
        <v>1</v>
      </c>
      <c r="G39" s="150">
        <v>4</v>
      </c>
    </row>
    <row r="40" spans="1:7" x14ac:dyDescent="0.35">
      <c r="A40" s="1"/>
      <c r="B40" s="237" t="s">
        <v>403</v>
      </c>
      <c r="C40" s="1" t="s">
        <v>107</v>
      </c>
      <c r="D40" s="150">
        <v>0</v>
      </c>
      <c r="E40" s="149">
        <v>1</v>
      </c>
      <c r="F40" s="149">
        <v>1</v>
      </c>
      <c r="G40" s="150">
        <v>4</v>
      </c>
    </row>
    <row r="41" spans="1:7" x14ac:dyDescent="0.35">
      <c r="A41" s="1"/>
      <c r="B41" s="237" t="s">
        <v>404</v>
      </c>
      <c r="C41" s="1" t="s">
        <v>107</v>
      </c>
      <c r="D41" s="150">
        <v>0</v>
      </c>
      <c r="E41" s="149">
        <v>2</v>
      </c>
      <c r="F41" s="149">
        <v>2</v>
      </c>
      <c r="G41" s="150">
        <v>2</v>
      </c>
    </row>
    <row r="42" spans="1:7" x14ac:dyDescent="0.35">
      <c r="A42" s="1"/>
      <c r="B42" s="237" t="s">
        <v>405</v>
      </c>
      <c r="C42" s="1" t="s">
        <v>107</v>
      </c>
      <c r="D42" s="150">
        <v>0</v>
      </c>
      <c r="E42" s="149">
        <v>1</v>
      </c>
      <c r="F42" s="149">
        <v>1</v>
      </c>
      <c r="G42" s="150">
        <f>(4+5)/2</f>
        <v>4.5</v>
      </c>
    </row>
    <row r="43" spans="1:7" x14ac:dyDescent="0.35">
      <c r="A43" s="1"/>
      <c r="B43" s="237" t="s">
        <v>406</v>
      </c>
      <c r="C43" s="1" t="s">
        <v>107</v>
      </c>
      <c r="D43" s="150">
        <v>0</v>
      </c>
      <c r="E43" s="149">
        <v>1</v>
      </c>
      <c r="F43" s="149">
        <v>1</v>
      </c>
      <c r="G43" s="150">
        <v>3</v>
      </c>
    </row>
    <row r="44" spans="1:7" ht="29" x14ac:dyDescent="0.35">
      <c r="A44" s="1"/>
      <c r="B44" s="72" t="s">
        <v>1212</v>
      </c>
      <c r="C44" s="99" t="s">
        <v>107</v>
      </c>
      <c r="D44" s="14">
        <v>0</v>
      </c>
      <c r="E44" s="14">
        <v>1</v>
      </c>
      <c r="F44" s="14">
        <v>1</v>
      </c>
      <c r="G44" s="14" t="s">
        <v>864</v>
      </c>
    </row>
    <row r="45" spans="1:7" x14ac:dyDescent="0.35">
      <c r="A45" s="1"/>
      <c r="B45" s="237" t="s">
        <v>407</v>
      </c>
      <c r="C45" s="1" t="s">
        <v>107</v>
      </c>
      <c r="D45" s="150">
        <v>0</v>
      </c>
      <c r="E45" s="149">
        <v>1</v>
      </c>
      <c r="F45" s="149">
        <v>1</v>
      </c>
      <c r="G45" s="14" t="s">
        <v>865</v>
      </c>
    </row>
    <row r="46" spans="1:7" x14ac:dyDescent="0.35">
      <c r="A46" s="1"/>
      <c r="B46" s="237" t="s">
        <v>408</v>
      </c>
      <c r="C46" s="1" t="s">
        <v>107</v>
      </c>
      <c r="D46" s="150">
        <v>0</v>
      </c>
      <c r="E46" s="149">
        <v>1</v>
      </c>
      <c r="F46" s="149">
        <v>1</v>
      </c>
      <c r="G46" s="14" t="s">
        <v>866</v>
      </c>
    </row>
    <row r="47" spans="1:7" s="269" customFormat="1" x14ac:dyDescent="0.35">
      <c r="A47" s="1"/>
      <c r="B47" s="237" t="s">
        <v>409</v>
      </c>
      <c r="C47" s="1" t="s">
        <v>107</v>
      </c>
      <c r="D47" s="150">
        <v>0</v>
      </c>
      <c r="E47" s="149">
        <v>1</v>
      </c>
      <c r="F47" s="149">
        <v>1</v>
      </c>
      <c r="G47" s="14"/>
    </row>
    <row r="48" spans="1:7" s="269" customFormat="1" x14ac:dyDescent="0.35">
      <c r="A48" s="1"/>
      <c r="B48" s="237" t="s">
        <v>410</v>
      </c>
      <c r="C48" s="1" t="s">
        <v>107</v>
      </c>
      <c r="D48" s="150">
        <v>0</v>
      </c>
      <c r="E48" s="149">
        <v>1</v>
      </c>
      <c r="F48" s="149">
        <v>1</v>
      </c>
      <c r="G48" s="14"/>
    </row>
    <row r="49" spans="1:7" s="269" customFormat="1" x14ac:dyDescent="0.35">
      <c r="A49" s="1"/>
      <c r="B49" s="237" t="s">
        <v>411</v>
      </c>
      <c r="C49" s="1" t="s">
        <v>107</v>
      </c>
      <c r="D49" s="150">
        <v>0</v>
      </c>
      <c r="E49" s="149">
        <v>2</v>
      </c>
      <c r="F49" s="149">
        <v>2</v>
      </c>
      <c r="G49" s="14"/>
    </row>
    <row r="50" spans="1:7" s="269" customFormat="1" x14ac:dyDescent="0.35">
      <c r="A50" s="1"/>
      <c r="B50" s="237" t="s">
        <v>412</v>
      </c>
      <c r="C50" s="1" t="s">
        <v>107</v>
      </c>
      <c r="D50" s="150">
        <v>0</v>
      </c>
      <c r="E50" s="149">
        <v>1</v>
      </c>
      <c r="F50" s="149">
        <v>1</v>
      </c>
      <c r="G50" s="14"/>
    </row>
    <row r="51" spans="1:7" s="206" customFormat="1" x14ac:dyDescent="0.35">
      <c r="A51" s="117" t="s">
        <v>70</v>
      </c>
      <c r="B51" s="213"/>
      <c r="C51" s="214"/>
      <c r="D51" s="158"/>
      <c r="E51" s="158"/>
      <c r="F51" s="158"/>
      <c r="G51" s="158"/>
    </row>
    <row r="52" spans="1:7" s="206" customFormat="1" x14ac:dyDescent="0.35">
      <c r="A52" s="1"/>
      <c r="B52" s="111" t="s">
        <v>956</v>
      </c>
      <c r="C52" s="99" t="s">
        <v>245</v>
      </c>
      <c r="D52" s="14">
        <v>0</v>
      </c>
      <c r="E52" s="14">
        <v>1</v>
      </c>
      <c r="F52" s="14">
        <v>1</v>
      </c>
      <c r="G52" s="216">
        <v>3</v>
      </c>
    </row>
    <row r="53" spans="1:7" s="206" customFormat="1" x14ac:dyDescent="0.35">
      <c r="A53" s="1"/>
      <c r="B53" s="111" t="s">
        <v>957</v>
      </c>
      <c r="C53" s="99" t="s">
        <v>245</v>
      </c>
      <c r="D53" s="14">
        <v>0</v>
      </c>
      <c r="E53" s="14">
        <v>1</v>
      </c>
      <c r="F53" s="14">
        <v>1</v>
      </c>
      <c r="G53" s="216">
        <v>4</v>
      </c>
    </row>
    <row r="54" spans="1:7" s="206" customFormat="1" x14ac:dyDescent="0.35">
      <c r="A54" s="1"/>
      <c r="B54" s="111" t="s">
        <v>955</v>
      </c>
      <c r="C54" s="99" t="s">
        <v>245</v>
      </c>
      <c r="D54" s="14">
        <v>0</v>
      </c>
      <c r="E54" s="14">
        <v>1</v>
      </c>
      <c r="F54" s="14">
        <v>1</v>
      </c>
      <c r="G54" s="216">
        <v>5</v>
      </c>
    </row>
    <row r="55" spans="1:7" s="206" customFormat="1" x14ac:dyDescent="0.35">
      <c r="A55" s="1"/>
      <c r="B55" s="111" t="s">
        <v>1048</v>
      </c>
      <c r="C55" s="99" t="s">
        <v>245</v>
      </c>
      <c r="D55" s="14">
        <v>0</v>
      </c>
      <c r="E55" s="14">
        <v>1</v>
      </c>
      <c r="F55" s="14">
        <v>1</v>
      </c>
      <c r="G55" s="216">
        <v>4</v>
      </c>
    </row>
    <row r="56" spans="1:7" s="223" customFormat="1" x14ac:dyDescent="0.35">
      <c r="A56" s="1"/>
      <c r="B56" s="111" t="s">
        <v>1049</v>
      </c>
      <c r="C56" s="99" t="s">
        <v>1052</v>
      </c>
      <c r="D56" s="14">
        <v>0</v>
      </c>
      <c r="E56" s="14">
        <v>1</v>
      </c>
      <c r="F56" s="14">
        <v>1</v>
      </c>
      <c r="G56" s="216">
        <v>3</v>
      </c>
    </row>
    <row r="57" spans="1:7" s="223" customFormat="1" x14ac:dyDescent="0.35">
      <c r="A57" s="1"/>
      <c r="B57" s="111" t="s">
        <v>1051</v>
      </c>
      <c r="C57" s="99" t="s">
        <v>245</v>
      </c>
      <c r="D57" s="14">
        <v>0</v>
      </c>
      <c r="E57" s="14">
        <v>1</v>
      </c>
      <c r="F57" s="14">
        <v>1</v>
      </c>
      <c r="G57" s="216">
        <v>2</v>
      </c>
    </row>
    <row r="58" spans="1:7" s="223" customFormat="1" x14ac:dyDescent="0.35">
      <c r="A58" s="1"/>
      <c r="B58" s="111" t="s">
        <v>396</v>
      </c>
      <c r="C58" s="99" t="s">
        <v>245</v>
      </c>
      <c r="D58" s="14">
        <v>0</v>
      </c>
      <c r="E58" s="14">
        <v>1</v>
      </c>
      <c r="F58" s="14">
        <v>1</v>
      </c>
      <c r="G58" s="216">
        <v>4</v>
      </c>
    </row>
    <row r="59" spans="1:7" s="223" customFormat="1" x14ac:dyDescent="0.35">
      <c r="A59" s="1"/>
      <c r="B59" s="319" t="s">
        <v>1050</v>
      </c>
      <c r="C59" s="99" t="s">
        <v>245</v>
      </c>
      <c r="D59" s="14">
        <v>0</v>
      </c>
      <c r="E59" s="14">
        <v>1</v>
      </c>
      <c r="F59" s="14">
        <v>1</v>
      </c>
      <c r="G59" s="216">
        <v>4</v>
      </c>
    </row>
    <row r="60" spans="1:7" s="206" customFormat="1" x14ac:dyDescent="0.35">
      <c r="A60" s="27" t="s">
        <v>56</v>
      </c>
      <c r="B60" s="215"/>
      <c r="C60" s="79"/>
      <c r="D60" s="40"/>
      <c r="E60" s="40"/>
      <c r="F60" s="40"/>
      <c r="G60" s="40"/>
    </row>
    <row r="61" spans="1:7" s="206" customFormat="1" x14ac:dyDescent="0.35">
      <c r="A61" s="1"/>
      <c r="B61" s="111" t="s">
        <v>960</v>
      </c>
      <c r="C61" s="99" t="s">
        <v>122</v>
      </c>
      <c r="D61" s="14">
        <v>0</v>
      </c>
      <c r="E61" s="14">
        <v>1</v>
      </c>
      <c r="F61" s="14">
        <v>1</v>
      </c>
      <c r="G61" s="14">
        <v>2</v>
      </c>
    </row>
    <row r="62" spans="1:7" s="206" customFormat="1" x14ac:dyDescent="0.35">
      <c r="A62" s="1"/>
      <c r="B62" s="111" t="s">
        <v>959</v>
      </c>
      <c r="C62" s="99" t="s">
        <v>961</v>
      </c>
      <c r="D62" s="14">
        <v>0</v>
      </c>
      <c r="E62" s="14">
        <v>1</v>
      </c>
      <c r="F62" s="14">
        <v>1</v>
      </c>
      <c r="G62" s="14">
        <v>2</v>
      </c>
    </row>
    <row r="63" spans="1:7" s="206" customFormat="1" x14ac:dyDescent="0.35">
      <c r="A63" s="1"/>
      <c r="B63" s="111" t="s">
        <v>958</v>
      </c>
      <c r="C63" s="99" t="s">
        <v>659</v>
      </c>
      <c r="D63" s="14">
        <v>0</v>
      </c>
      <c r="E63" s="14">
        <v>1</v>
      </c>
      <c r="F63" s="14">
        <v>1</v>
      </c>
      <c r="G63" s="14">
        <v>2</v>
      </c>
    </row>
    <row r="66" spans="1:7" x14ac:dyDescent="0.35">
      <c r="A66" s="352" t="s">
        <v>117</v>
      </c>
      <c r="B66" s="352"/>
      <c r="C66" s="352"/>
      <c r="D66" s="352"/>
      <c r="E66" s="352"/>
      <c r="F66" s="352"/>
      <c r="G66" s="352"/>
    </row>
    <row r="67" spans="1:7" x14ac:dyDescent="0.35">
      <c r="A67" s="13" t="s">
        <v>52</v>
      </c>
      <c r="B67" s="13" t="s">
        <v>53</v>
      </c>
      <c r="C67" s="13" t="s">
        <v>106</v>
      </c>
      <c r="D67" s="13" t="s">
        <v>12</v>
      </c>
      <c r="E67" s="13" t="s">
        <v>13</v>
      </c>
      <c r="F67" s="13" t="s">
        <v>15</v>
      </c>
      <c r="G67" s="13" t="s">
        <v>14</v>
      </c>
    </row>
    <row r="68" spans="1:7" x14ac:dyDescent="0.35">
      <c r="A68" s="1" t="s">
        <v>133</v>
      </c>
      <c r="B68" s="91"/>
      <c r="C68" s="91"/>
      <c r="D68" s="91"/>
      <c r="E68" s="91"/>
      <c r="F68" s="91"/>
      <c r="G68" s="91"/>
    </row>
    <row r="69" spans="1:7" x14ac:dyDescent="0.35">
      <c r="A69" s="1"/>
      <c r="B69" s="1" t="s">
        <v>867</v>
      </c>
      <c r="C69" s="1"/>
      <c r="D69" s="197">
        <v>0</v>
      </c>
      <c r="E69" s="197">
        <v>1</v>
      </c>
      <c r="F69" s="197">
        <v>1</v>
      </c>
      <c r="G69" s="197">
        <v>5</v>
      </c>
    </row>
  </sheetData>
  <sortState xmlns:xlrd2="http://schemas.microsoft.com/office/spreadsheetml/2017/richdata2" ref="B61:F63">
    <sortCondition ref="B61:B63"/>
  </sortState>
  <mergeCells count="3">
    <mergeCell ref="A5:G5"/>
    <mergeCell ref="I7:J7"/>
    <mergeCell ref="A66:G66"/>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2:L89"/>
  <sheetViews>
    <sheetView topLeftCell="A28" zoomScale="80" zoomScaleNormal="80" workbookViewId="0">
      <selection activeCell="B79" sqref="B79"/>
    </sheetView>
  </sheetViews>
  <sheetFormatPr baseColWidth="10" defaultColWidth="10.90625" defaultRowHeight="14.5" x14ac:dyDescent="0.35"/>
  <cols>
    <col min="1" max="1" width="21.453125" bestFit="1" customWidth="1"/>
    <col min="2" max="2" width="80.1796875" customWidth="1"/>
    <col min="3" max="3" width="68.54296875" bestFit="1" customWidth="1"/>
    <col min="4" max="4" width="12.453125" bestFit="1" customWidth="1"/>
    <col min="5" max="6" width="15.81640625" bestFit="1" customWidth="1"/>
    <col min="7" max="7" width="20.1796875" hidden="1" customWidth="1"/>
  </cols>
  <sheetData>
    <row r="2" spans="1:12" x14ac:dyDescent="0.35">
      <c r="A2" s="10" t="s">
        <v>6</v>
      </c>
      <c r="B2" s="1" t="s">
        <v>661</v>
      </c>
      <c r="C2" s="42"/>
    </row>
    <row r="3" spans="1:12" ht="43.5" x14ac:dyDescent="0.35">
      <c r="A3" s="107" t="s">
        <v>7</v>
      </c>
      <c r="B3" s="81" t="s">
        <v>1006</v>
      </c>
      <c r="C3" s="42"/>
    </row>
    <row r="5" spans="1:12" x14ac:dyDescent="0.35">
      <c r="A5" s="352" t="s">
        <v>54</v>
      </c>
      <c r="B5" s="352"/>
      <c r="C5" s="352"/>
      <c r="D5" s="352"/>
      <c r="E5" s="352"/>
      <c r="F5" s="352"/>
      <c r="G5" s="360"/>
      <c r="H5" s="42"/>
      <c r="I5" s="42"/>
      <c r="J5" s="42"/>
      <c r="K5" s="42"/>
      <c r="L5" s="42"/>
    </row>
    <row r="6" spans="1:12" x14ac:dyDescent="0.35">
      <c r="A6" s="13" t="s">
        <v>52</v>
      </c>
      <c r="B6" s="13" t="s">
        <v>53</v>
      </c>
      <c r="C6" s="13" t="s">
        <v>106</v>
      </c>
      <c r="D6" s="13" t="s">
        <v>12</v>
      </c>
      <c r="E6" s="13" t="s">
        <v>13</v>
      </c>
      <c r="F6" s="13" t="s">
        <v>15</v>
      </c>
      <c r="G6" s="300" t="s">
        <v>14</v>
      </c>
      <c r="H6" s="42"/>
      <c r="I6" s="42"/>
      <c r="J6" s="42"/>
      <c r="K6" s="42"/>
      <c r="L6" s="42"/>
    </row>
    <row r="7" spans="1:12" x14ac:dyDescent="0.35">
      <c r="A7" s="34" t="s">
        <v>20</v>
      </c>
      <c r="B7" s="35"/>
      <c r="C7" s="34"/>
      <c r="D7" s="34"/>
      <c r="E7" s="34"/>
      <c r="F7" s="34"/>
      <c r="G7" s="303"/>
      <c r="H7" s="42"/>
      <c r="I7" s="366"/>
      <c r="J7" s="366"/>
      <c r="K7" s="366"/>
      <c r="L7" s="366"/>
    </row>
    <row r="8" spans="1:12" x14ac:dyDescent="0.35">
      <c r="A8" s="7"/>
      <c r="B8" s="239" t="s">
        <v>347</v>
      </c>
      <c r="C8" s="7" t="s">
        <v>110</v>
      </c>
      <c r="D8" s="4">
        <v>0</v>
      </c>
      <c r="E8" s="4">
        <v>1</v>
      </c>
      <c r="F8" s="4">
        <v>1</v>
      </c>
      <c r="G8" s="304">
        <v>1.7</v>
      </c>
      <c r="H8" s="42"/>
      <c r="I8" s="75"/>
      <c r="J8" s="75"/>
      <c r="K8" s="295"/>
      <c r="L8" s="295"/>
    </row>
    <row r="9" spans="1:12" ht="29" x14ac:dyDescent="0.35">
      <c r="A9" s="7"/>
      <c r="B9" s="265" t="s">
        <v>1214</v>
      </c>
      <c r="C9" s="87" t="s">
        <v>110</v>
      </c>
      <c r="D9" s="6">
        <v>0</v>
      </c>
      <c r="E9" s="6">
        <v>1</v>
      </c>
      <c r="F9" s="6">
        <v>1</v>
      </c>
      <c r="G9" s="304">
        <v>4.7</v>
      </c>
      <c r="H9" s="42"/>
      <c r="I9" s="75"/>
      <c r="J9" s="75"/>
      <c r="K9" s="295"/>
      <c r="L9" s="295"/>
    </row>
    <row r="10" spans="1:12" ht="29" x14ac:dyDescent="0.35">
      <c r="A10" s="7"/>
      <c r="B10" s="265" t="s">
        <v>1213</v>
      </c>
      <c r="C10" s="87" t="s">
        <v>110</v>
      </c>
      <c r="D10" s="6">
        <v>0</v>
      </c>
      <c r="E10" s="6">
        <v>1</v>
      </c>
      <c r="F10" s="6">
        <v>1</v>
      </c>
      <c r="G10" s="304">
        <v>5</v>
      </c>
      <c r="H10" s="42"/>
      <c r="I10" s="75"/>
      <c r="J10" s="75"/>
      <c r="K10" s="295"/>
      <c r="L10" s="295"/>
    </row>
    <row r="11" spans="1:12" x14ac:dyDescent="0.35">
      <c r="A11" s="7"/>
      <c r="B11" s="239" t="s">
        <v>349</v>
      </c>
      <c r="C11" s="7" t="s">
        <v>110</v>
      </c>
      <c r="D11" s="4">
        <v>1</v>
      </c>
      <c r="E11" s="4">
        <v>0</v>
      </c>
      <c r="F11" s="4">
        <v>1</v>
      </c>
      <c r="G11" s="304">
        <v>4.3</v>
      </c>
      <c r="H11" s="42"/>
      <c r="I11" s="75"/>
      <c r="J11" s="75"/>
      <c r="K11" s="295"/>
      <c r="L11" s="295"/>
    </row>
    <row r="12" spans="1:12" s="179" customFormat="1" x14ac:dyDescent="0.35">
      <c r="A12" s="7"/>
      <c r="B12" s="239" t="s">
        <v>350</v>
      </c>
      <c r="C12" s="7" t="s">
        <v>110</v>
      </c>
      <c r="D12" s="4">
        <v>1</v>
      </c>
      <c r="E12" s="4">
        <v>0</v>
      </c>
      <c r="F12" s="4">
        <v>1</v>
      </c>
      <c r="G12" s="305" t="s">
        <v>869</v>
      </c>
      <c r="H12" s="42"/>
      <c r="I12" s="75"/>
      <c r="J12" s="75"/>
      <c r="K12" s="295"/>
      <c r="L12" s="295"/>
    </row>
    <row r="13" spans="1:12" s="179" customFormat="1" x14ac:dyDescent="0.35">
      <c r="A13" s="7"/>
      <c r="B13" s="239" t="s">
        <v>348</v>
      </c>
      <c r="C13" s="7" t="s">
        <v>110</v>
      </c>
      <c r="D13" s="4">
        <v>1</v>
      </c>
      <c r="E13" s="4">
        <v>0</v>
      </c>
      <c r="F13" s="4">
        <v>1</v>
      </c>
      <c r="G13" s="305" t="s">
        <v>870</v>
      </c>
      <c r="H13" s="42"/>
      <c r="I13" s="295"/>
      <c r="J13" s="295"/>
      <c r="K13" s="295"/>
      <c r="L13" s="295"/>
    </row>
    <row r="14" spans="1:12" x14ac:dyDescent="0.35">
      <c r="A14" s="9" t="s">
        <v>69</v>
      </c>
      <c r="B14" s="259"/>
      <c r="C14" s="9"/>
      <c r="D14" s="127"/>
      <c r="E14" s="127"/>
      <c r="F14" s="127"/>
      <c r="G14" s="141"/>
      <c r="I14" s="182"/>
      <c r="J14" s="182"/>
      <c r="K14" s="98"/>
      <c r="L14" s="98"/>
    </row>
    <row r="15" spans="1:12" x14ac:dyDescent="0.35">
      <c r="A15" s="7"/>
      <c r="B15" s="239" t="s">
        <v>351</v>
      </c>
      <c r="C15" s="7" t="s">
        <v>119</v>
      </c>
      <c r="D15" s="4">
        <v>1</v>
      </c>
      <c r="E15" s="4">
        <v>0</v>
      </c>
      <c r="F15" s="4">
        <v>1</v>
      </c>
      <c r="G15" s="136">
        <v>5</v>
      </c>
    </row>
    <row r="16" spans="1:12" x14ac:dyDescent="0.35">
      <c r="A16" s="7"/>
      <c r="B16" s="239" t="s">
        <v>352</v>
      </c>
      <c r="C16" s="7" t="s">
        <v>119</v>
      </c>
      <c r="D16" s="4">
        <v>0</v>
      </c>
      <c r="E16" s="4">
        <v>1</v>
      </c>
      <c r="F16" s="4">
        <v>1</v>
      </c>
      <c r="G16" s="136">
        <v>1.7</v>
      </c>
    </row>
    <row r="17" spans="1:7" x14ac:dyDescent="0.35">
      <c r="A17" s="7"/>
      <c r="B17" s="239" t="s">
        <v>353</v>
      </c>
      <c r="C17" s="7" t="s">
        <v>119</v>
      </c>
      <c r="D17" s="4">
        <v>0</v>
      </c>
      <c r="E17" s="4">
        <v>1</v>
      </c>
      <c r="F17" s="4">
        <v>1</v>
      </c>
      <c r="G17" s="136">
        <v>1</v>
      </c>
    </row>
    <row r="18" spans="1:7" s="206" customFormat="1" x14ac:dyDescent="0.35">
      <c r="A18" s="7"/>
      <c r="B18" s="99" t="s">
        <v>969</v>
      </c>
      <c r="C18" s="7" t="s">
        <v>970</v>
      </c>
      <c r="D18" s="4">
        <v>0</v>
      </c>
      <c r="E18" s="4">
        <v>1</v>
      </c>
      <c r="F18" s="4">
        <v>1</v>
      </c>
      <c r="G18" s="136">
        <v>2.7</v>
      </c>
    </row>
    <row r="19" spans="1:7" x14ac:dyDescent="0.35">
      <c r="A19" s="7"/>
      <c r="B19" s="239" t="s">
        <v>354</v>
      </c>
      <c r="C19" s="7" t="s">
        <v>1254</v>
      </c>
      <c r="D19" s="4">
        <v>0</v>
      </c>
      <c r="E19" s="4">
        <v>1</v>
      </c>
      <c r="F19" s="4">
        <v>1</v>
      </c>
      <c r="G19" s="136">
        <v>2.9</v>
      </c>
    </row>
    <row r="20" spans="1:7" x14ac:dyDescent="0.35">
      <c r="A20" s="7"/>
      <c r="B20" s="239" t="s">
        <v>355</v>
      </c>
      <c r="C20" s="7" t="s">
        <v>119</v>
      </c>
      <c r="D20" s="4">
        <v>0</v>
      </c>
      <c r="E20" s="4">
        <v>2</v>
      </c>
      <c r="F20" s="4">
        <v>2</v>
      </c>
      <c r="G20" s="136">
        <f>(3.3+3.7)/2</f>
        <v>3.5</v>
      </c>
    </row>
    <row r="21" spans="1:7" x14ac:dyDescent="0.35">
      <c r="A21" s="7"/>
      <c r="B21" s="239" t="s">
        <v>356</v>
      </c>
      <c r="C21" s="7" t="s">
        <v>662</v>
      </c>
      <c r="D21" s="4">
        <v>0</v>
      </c>
      <c r="E21" s="4">
        <v>2</v>
      </c>
      <c r="F21" s="4">
        <v>2</v>
      </c>
      <c r="G21" s="136">
        <f>(3.4+3.7)/2</f>
        <v>3.55</v>
      </c>
    </row>
    <row r="22" spans="1:7" x14ac:dyDescent="0.35">
      <c r="A22" s="7"/>
      <c r="B22" s="239" t="s">
        <v>357</v>
      </c>
      <c r="C22" s="7" t="s">
        <v>119</v>
      </c>
      <c r="D22" s="4">
        <v>0</v>
      </c>
      <c r="E22" s="4">
        <v>2</v>
      </c>
      <c r="F22" s="4">
        <v>2</v>
      </c>
      <c r="G22" s="136">
        <f>(3+3.7)/2</f>
        <v>3.35</v>
      </c>
    </row>
    <row r="23" spans="1:7" x14ac:dyDescent="0.35">
      <c r="A23" s="7"/>
      <c r="B23" s="239" t="s">
        <v>358</v>
      </c>
      <c r="C23" s="7" t="s">
        <v>914</v>
      </c>
      <c r="D23" s="4">
        <v>0</v>
      </c>
      <c r="E23" s="4">
        <v>1</v>
      </c>
      <c r="F23" s="4">
        <v>1</v>
      </c>
      <c r="G23" s="136">
        <v>4</v>
      </c>
    </row>
    <row r="24" spans="1:7" x14ac:dyDescent="0.35">
      <c r="A24" s="7"/>
      <c r="B24" s="239" t="s">
        <v>359</v>
      </c>
      <c r="C24" s="7" t="s">
        <v>119</v>
      </c>
      <c r="D24" s="4">
        <v>0</v>
      </c>
      <c r="E24" s="4">
        <v>1</v>
      </c>
      <c r="F24" s="4">
        <v>1</v>
      </c>
      <c r="G24" s="136">
        <v>3</v>
      </c>
    </row>
    <row r="25" spans="1:7" x14ac:dyDescent="0.35">
      <c r="A25" s="7"/>
      <c r="B25" s="239" t="s">
        <v>360</v>
      </c>
      <c r="C25" s="7" t="s">
        <v>119</v>
      </c>
      <c r="D25" s="4">
        <v>0</v>
      </c>
      <c r="E25" s="4">
        <v>1</v>
      </c>
      <c r="F25" s="4">
        <v>1</v>
      </c>
      <c r="G25" s="114">
        <f>23/30*100</f>
        <v>76.666666666666671</v>
      </c>
    </row>
    <row r="26" spans="1:7" x14ac:dyDescent="0.35">
      <c r="A26" s="7"/>
      <c r="B26" s="239" t="s">
        <v>361</v>
      </c>
      <c r="C26" s="7" t="s">
        <v>119</v>
      </c>
      <c r="D26" s="4">
        <v>0</v>
      </c>
      <c r="E26" s="4">
        <v>1</v>
      </c>
      <c r="F26" s="4">
        <v>1</v>
      </c>
      <c r="G26" s="114">
        <f>26/30*100</f>
        <v>86.666666666666671</v>
      </c>
    </row>
    <row r="27" spans="1:7" x14ac:dyDescent="0.35">
      <c r="A27" s="7"/>
      <c r="B27" s="239" t="s">
        <v>362</v>
      </c>
      <c r="C27" s="7" t="s">
        <v>119</v>
      </c>
      <c r="D27" s="4">
        <v>0</v>
      </c>
      <c r="E27" s="4">
        <v>1</v>
      </c>
      <c r="F27" s="4">
        <v>1</v>
      </c>
      <c r="G27" s="114">
        <f>18/30*100</f>
        <v>60</v>
      </c>
    </row>
    <row r="28" spans="1:7" x14ac:dyDescent="0.35">
      <c r="A28" s="117" t="s">
        <v>70</v>
      </c>
      <c r="B28" s="266"/>
      <c r="C28" s="117"/>
      <c r="D28" s="118"/>
      <c r="E28" s="118"/>
      <c r="F28" s="118"/>
      <c r="G28" s="142"/>
    </row>
    <row r="29" spans="1:7" x14ac:dyDescent="0.35">
      <c r="A29" s="7"/>
      <c r="B29" s="157" t="s">
        <v>1257</v>
      </c>
      <c r="C29" s="7" t="s">
        <v>245</v>
      </c>
      <c r="D29" s="6">
        <v>0</v>
      </c>
      <c r="E29" s="6">
        <v>1</v>
      </c>
      <c r="F29" s="6">
        <v>1</v>
      </c>
      <c r="G29" s="119">
        <f>(4+1.3+2+3)/4</f>
        <v>2.5750000000000002</v>
      </c>
    </row>
    <row r="30" spans="1:7" x14ac:dyDescent="0.35">
      <c r="A30" s="7"/>
      <c r="B30" s="239" t="s">
        <v>363</v>
      </c>
      <c r="C30" s="7" t="s">
        <v>245</v>
      </c>
      <c r="D30" s="4">
        <v>0</v>
      </c>
      <c r="E30" s="4">
        <v>4</v>
      </c>
      <c r="F30" s="4">
        <v>4</v>
      </c>
      <c r="G30" s="136">
        <f>(1.7+1.4+1.8+2)/4</f>
        <v>1.7249999999999999</v>
      </c>
    </row>
    <row r="31" spans="1:7" x14ac:dyDescent="0.35">
      <c r="A31" s="7"/>
      <c r="B31" s="239" t="s">
        <v>364</v>
      </c>
      <c r="C31" s="7" t="s">
        <v>245</v>
      </c>
      <c r="D31" s="4">
        <v>0</v>
      </c>
      <c r="E31" s="4">
        <v>4</v>
      </c>
      <c r="F31" s="4">
        <v>4</v>
      </c>
      <c r="G31" s="136">
        <v>2.2999999999999998</v>
      </c>
    </row>
    <row r="32" spans="1:7" x14ac:dyDescent="0.35">
      <c r="A32" s="7"/>
      <c r="B32" s="239" t="s">
        <v>365</v>
      </c>
      <c r="C32" s="7" t="s">
        <v>663</v>
      </c>
      <c r="D32" s="4">
        <v>0</v>
      </c>
      <c r="E32" s="4">
        <v>1</v>
      </c>
      <c r="F32" s="4">
        <v>1</v>
      </c>
      <c r="G32" s="136">
        <v>1</v>
      </c>
    </row>
    <row r="33" spans="1:7" x14ac:dyDescent="0.35">
      <c r="A33" s="7"/>
      <c r="B33" s="239" t="s">
        <v>366</v>
      </c>
      <c r="C33" s="7" t="s">
        <v>245</v>
      </c>
      <c r="D33" s="4">
        <v>0</v>
      </c>
      <c r="E33" s="4">
        <v>1</v>
      </c>
      <c r="F33" s="4">
        <v>1</v>
      </c>
      <c r="G33" s="136">
        <v>3</v>
      </c>
    </row>
    <row r="34" spans="1:7" x14ac:dyDescent="0.35">
      <c r="A34" s="7"/>
      <c r="B34" s="239" t="s">
        <v>367</v>
      </c>
      <c r="C34" s="7" t="s">
        <v>245</v>
      </c>
      <c r="D34" s="4">
        <v>0</v>
      </c>
      <c r="E34" s="4">
        <v>1</v>
      </c>
      <c r="F34" s="4">
        <v>1</v>
      </c>
      <c r="G34" s="136">
        <v>0</v>
      </c>
    </row>
    <row r="35" spans="1:7" x14ac:dyDescent="0.35">
      <c r="A35" s="7"/>
      <c r="B35" s="239" t="s">
        <v>368</v>
      </c>
      <c r="C35" s="7" t="s">
        <v>245</v>
      </c>
      <c r="D35" s="4">
        <v>1</v>
      </c>
      <c r="E35" s="4">
        <v>0</v>
      </c>
      <c r="F35" s="4">
        <v>1</v>
      </c>
      <c r="G35" s="136">
        <v>1</v>
      </c>
    </row>
    <row r="36" spans="1:7" x14ac:dyDescent="0.35">
      <c r="A36" s="7"/>
      <c r="B36" s="239" t="s">
        <v>369</v>
      </c>
      <c r="C36" s="7" t="s">
        <v>245</v>
      </c>
      <c r="D36" s="4">
        <v>0</v>
      </c>
      <c r="E36" s="4">
        <v>1</v>
      </c>
      <c r="F36" s="4">
        <v>1</v>
      </c>
      <c r="G36" s="136">
        <f>(1.7+2+2.7+2+1.7+2.3+2+2)/8</f>
        <v>2.0499999999999998</v>
      </c>
    </row>
    <row r="37" spans="1:7" x14ac:dyDescent="0.35">
      <c r="A37" s="7"/>
      <c r="B37" s="239" t="s">
        <v>370</v>
      </c>
      <c r="C37" s="7" t="s">
        <v>245</v>
      </c>
      <c r="D37" s="4">
        <v>0</v>
      </c>
      <c r="E37" s="4">
        <v>8</v>
      </c>
      <c r="F37" s="4">
        <v>8</v>
      </c>
      <c r="G37" s="136">
        <v>2.7</v>
      </c>
    </row>
    <row r="38" spans="1:7" ht="29" x14ac:dyDescent="0.35">
      <c r="A38" s="7"/>
      <c r="B38" s="157" t="s">
        <v>1215</v>
      </c>
      <c r="C38" s="87" t="s">
        <v>245</v>
      </c>
      <c r="D38" s="6">
        <v>0</v>
      </c>
      <c r="E38" s="6">
        <v>1</v>
      </c>
      <c r="F38" s="6">
        <v>1</v>
      </c>
      <c r="G38" s="136">
        <v>2</v>
      </c>
    </row>
    <row r="39" spans="1:7" x14ac:dyDescent="0.35">
      <c r="A39" s="7"/>
      <c r="B39" s="239" t="s">
        <v>371</v>
      </c>
      <c r="C39" s="7" t="s">
        <v>245</v>
      </c>
      <c r="D39" s="4">
        <v>0</v>
      </c>
      <c r="E39" s="4">
        <v>1</v>
      </c>
      <c r="F39" s="4">
        <v>1</v>
      </c>
      <c r="G39" s="136">
        <f>(3.7+3.3+2+3+2.7)/5</f>
        <v>2.94</v>
      </c>
    </row>
    <row r="40" spans="1:7" s="179" customFormat="1" x14ac:dyDescent="0.35">
      <c r="A40" s="7"/>
      <c r="B40" s="239" t="s">
        <v>372</v>
      </c>
      <c r="C40" s="7" t="s">
        <v>245</v>
      </c>
      <c r="D40" s="4">
        <v>0</v>
      </c>
      <c r="E40" s="4">
        <v>1</v>
      </c>
      <c r="F40" s="4">
        <v>1</v>
      </c>
      <c r="G40" s="192" t="s">
        <v>868</v>
      </c>
    </row>
    <row r="41" spans="1:7" s="269" customFormat="1" x14ac:dyDescent="0.35">
      <c r="A41" s="7"/>
      <c r="B41" s="157" t="s">
        <v>1256</v>
      </c>
      <c r="C41" s="7" t="s">
        <v>245</v>
      </c>
      <c r="D41" s="6">
        <v>0</v>
      </c>
      <c r="E41" s="6">
        <v>1</v>
      </c>
      <c r="F41" s="6">
        <v>1</v>
      </c>
      <c r="G41" s="192">
        <v>2</v>
      </c>
    </row>
    <row r="42" spans="1:7" s="269" customFormat="1" x14ac:dyDescent="0.35">
      <c r="A42" s="7"/>
      <c r="B42" s="157" t="s">
        <v>1258</v>
      </c>
      <c r="C42" s="7" t="s">
        <v>245</v>
      </c>
      <c r="D42" s="6">
        <v>0</v>
      </c>
      <c r="E42" s="6">
        <v>1</v>
      </c>
      <c r="F42" s="6">
        <v>1</v>
      </c>
      <c r="G42" s="192">
        <v>3</v>
      </c>
    </row>
    <row r="43" spans="1:7" s="269" customFormat="1" x14ac:dyDescent="0.35">
      <c r="A43" s="7"/>
      <c r="B43" s="239" t="s">
        <v>373</v>
      </c>
      <c r="C43" s="7" t="s">
        <v>245</v>
      </c>
      <c r="D43" s="4">
        <v>0</v>
      </c>
      <c r="E43" s="4">
        <v>5</v>
      </c>
      <c r="F43" s="4">
        <v>5</v>
      </c>
      <c r="G43" s="192">
        <v>4</v>
      </c>
    </row>
    <row r="44" spans="1:7" x14ac:dyDescent="0.35">
      <c r="A44" s="66" t="s">
        <v>71</v>
      </c>
      <c r="B44" s="264"/>
      <c r="C44" s="66"/>
      <c r="D44" s="139"/>
      <c r="E44" s="139"/>
      <c r="F44" s="139"/>
      <c r="G44" s="143"/>
    </row>
    <row r="45" spans="1:7" x14ac:dyDescent="0.35">
      <c r="A45" s="7"/>
      <c r="B45" s="239" t="s">
        <v>1259</v>
      </c>
      <c r="C45" s="7" t="s">
        <v>120</v>
      </c>
      <c r="D45" s="4">
        <v>0</v>
      </c>
      <c r="E45" s="4">
        <v>1</v>
      </c>
      <c r="F45" s="4">
        <v>1</v>
      </c>
      <c r="G45" s="136">
        <f>(3+1.7)/2</f>
        <v>2.35</v>
      </c>
    </row>
    <row r="46" spans="1:7" x14ac:dyDescent="0.35">
      <c r="A46" s="7"/>
      <c r="B46" s="239" t="s">
        <v>374</v>
      </c>
      <c r="C46" s="7" t="s">
        <v>120</v>
      </c>
      <c r="D46" s="4">
        <v>0</v>
      </c>
      <c r="E46" s="4">
        <v>1</v>
      </c>
      <c r="F46" s="4">
        <v>2</v>
      </c>
      <c r="G46" s="136">
        <v>5</v>
      </c>
    </row>
    <row r="47" spans="1:7" x14ac:dyDescent="0.35">
      <c r="A47" s="7"/>
      <c r="B47" s="1" t="s">
        <v>1260</v>
      </c>
      <c r="C47" s="7" t="s">
        <v>120</v>
      </c>
      <c r="D47" s="4">
        <v>0</v>
      </c>
      <c r="E47" s="4">
        <v>1</v>
      </c>
      <c r="F47" s="4">
        <v>1</v>
      </c>
      <c r="G47" s="136">
        <v>1.3</v>
      </c>
    </row>
    <row r="48" spans="1:7" x14ac:dyDescent="0.35">
      <c r="A48" s="7"/>
      <c r="B48" s="239" t="s">
        <v>368</v>
      </c>
      <c r="C48" s="7" t="s">
        <v>664</v>
      </c>
      <c r="D48" s="4">
        <v>1</v>
      </c>
      <c r="E48" s="4">
        <v>0</v>
      </c>
      <c r="F48" s="4">
        <v>1</v>
      </c>
      <c r="G48" s="136">
        <v>2.7</v>
      </c>
    </row>
    <row r="49" spans="1:7" s="269" customFormat="1" x14ac:dyDescent="0.35">
      <c r="A49" s="7"/>
      <c r="B49" s="239" t="s">
        <v>375</v>
      </c>
      <c r="C49" s="7" t="s">
        <v>120</v>
      </c>
      <c r="D49" s="4">
        <v>0</v>
      </c>
      <c r="E49" s="4">
        <v>1</v>
      </c>
      <c r="F49" s="4">
        <v>1</v>
      </c>
      <c r="G49" s="136">
        <v>3.3</v>
      </c>
    </row>
    <row r="50" spans="1:7" x14ac:dyDescent="0.35">
      <c r="B50" s="310" t="s">
        <v>1261</v>
      </c>
      <c r="C50" s="273" t="s">
        <v>120</v>
      </c>
      <c r="D50" s="274">
        <v>0</v>
      </c>
      <c r="E50" s="274">
        <v>1</v>
      </c>
      <c r="F50" s="274">
        <v>1</v>
      </c>
      <c r="G50" s="275">
        <v>3.7</v>
      </c>
    </row>
    <row r="51" spans="1:7" s="269" customFormat="1" x14ac:dyDescent="0.35">
      <c r="A51" s="7"/>
      <c r="B51" s="239" t="s">
        <v>1263</v>
      </c>
      <c r="C51" s="7" t="s">
        <v>1369</v>
      </c>
      <c r="D51" s="4">
        <v>1</v>
      </c>
      <c r="E51" s="4">
        <v>0</v>
      </c>
      <c r="F51" s="4">
        <v>1</v>
      </c>
      <c r="G51" s="136">
        <v>4</v>
      </c>
    </row>
    <row r="52" spans="1:7" s="269" customFormat="1" x14ac:dyDescent="0.35">
      <c r="A52" s="7"/>
      <c r="B52" s="239" t="s">
        <v>1262</v>
      </c>
      <c r="C52" s="7" t="s">
        <v>644</v>
      </c>
      <c r="D52" s="4">
        <v>0</v>
      </c>
      <c r="E52" s="4">
        <v>1</v>
      </c>
      <c r="F52" s="4">
        <v>1</v>
      </c>
      <c r="G52" s="136">
        <v>4</v>
      </c>
    </row>
    <row r="53" spans="1:7" s="269" customFormat="1" x14ac:dyDescent="0.35">
      <c r="A53" s="7"/>
      <c r="B53" s="239" t="s">
        <v>376</v>
      </c>
      <c r="C53" s="7" t="s">
        <v>120</v>
      </c>
      <c r="D53" s="4">
        <v>0</v>
      </c>
      <c r="E53" s="4">
        <v>1</v>
      </c>
      <c r="F53" s="4">
        <v>1</v>
      </c>
      <c r="G53" s="136">
        <v>5</v>
      </c>
    </row>
    <row r="54" spans="1:7" s="269" customFormat="1" x14ac:dyDescent="0.35">
      <c r="A54" s="27" t="s">
        <v>56</v>
      </c>
      <c r="B54" s="243"/>
      <c r="C54" s="27"/>
      <c r="D54" s="208"/>
      <c r="E54" s="208"/>
      <c r="F54" s="208"/>
      <c r="G54" s="276"/>
    </row>
    <row r="55" spans="1:7" s="269" customFormat="1" x14ac:dyDescent="0.35">
      <c r="A55" s="7"/>
      <c r="B55" s="81" t="s">
        <v>1265</v>
      </c>
      <c r="C55" s="7" t="s">
        <v>122</v>
      </c>
      <c r="D55" s="4">
        <v>0</v>
      </c>
      <c r="E55" s="4">
        <v>1</v>
      </c>
      <c r="F55" s="4">
        <v>1</v>
      </c>
      <c r="G55" s="136">
        <v>3.7</v>
      </c>
    </row>
    <row r="56" spans="1:7" s="269" customFormat="1" x14ac:dyDescent="0.35">
      <c r="A56" s="7"/>
      <c r="B56" s="81" t="s">
        <v>1260</v>
      </c>
      <c r="C56" s="7" t="s">
        <v>1370</v>
      </c>
      <c r="D56" s="4">
        <v>0</v>
      </c>
      <c r="E56" s="4">
        <v>1</v>
      </c>
      <c r="F56" s="4">
        <v>1</v>
      </c>
      <c r="G56" s="136">
        <v>4</v>
      </c>
    </row>
    <row r="57" spans="1:7" s="269" customFormat="1" x14ac:dyDescent="0.35">
      <c r="A57" s="7"/>
      <c r="B57" s="81" t="s">
        <v>1264</v>
      </c>
      <c r="C57" s="7" t="s">
        <v>123</v>
      </c>
      <c r="D57" s="4">
        <v>0</v>
      </c>
      <c r="E57" s="4">
        <v>1</v>
      </c>
      <c r="F57" s="4">
        <v>1</v>
      </c>
      <c r="G57" s="136">
        <v>2.2999999999999998</v>
      </c>
    </row>
    <row r="58" spans="1:7" s="269" customFormat="1" x14ac:dyDescent="0.35">
      <c r="A58" s="7"/>
      <c r="B58" s="81" t="s">
        <v>1266</v>
      </c>
      <c r="C58" s="7" t="s">
        <v>1371</v>
      </c>
      <c r="D58" s="4">
        <v>1</v>
      </c>
      <c r="E58" s="4">
        <v>0</v>
      </c>
      <c r="F58" s="4">
        <v>1</v>
      </c>
      <c r="G58" s="136">
        <v>5</v>
      </c>
    </row>
    <row r="59" spans="1:7" x14ac:dyDescent="0.35">
      <c r="A59" s="31" t="s">
        <v>2</v>
      </c>
      <c r="B59" s="242"/>
      <c r="C59" s="31"/>
      <c r="D59" s="38"/>
      <c r="E59" s="38"/>
      <c r="F59" s="38"/>
      <c r="G59" s="144"/>
    </row>
    <row r="60" spans="1:7" x14ac:dyDescent="0.35">
      <c r="A60" s="7"/>
      <c r="B60" s="239" t="s">
        <v>377</v>
      </c>
      <c r="C60" s="7" t="s">
        <v>107</v>
      </c>
      <c r="D60" s="6">
        <v>0</v>
      </c>
      <c r="E60" s="6">
        <v>1</v>
      </c>
      <c r="F60" s="6">
        <v>1</v>
      </c>
      <c r="G60" s="136">
        <v>1.3</v>
      </c>
    </row>
    <row r="61" spans="1:7" x14ac:dyDescent="0.35">
      <c r="A61" s="7"/>
      <c r="B61" s="239" t="s">
        <v>363</v>
      </c>
      <c r="C61" s="7" t="s">
        <v>107</v>
      </c>
      <c r="D61" s="6">
        <v>0</v>
      </c>
      <c r="E61" s="6">
        <v>1</v>
      </c>
      <c r="F61" s="6">
        <v>1</v>
      </c>
      <c r="G61" s="136">
        <v>3.3</v>
      </c>
    </row>
    <row r="62" spans="1:7" x14ac:dyDescent="0.35">
      <c r="A62" s="7"/>
      <c r="B62" s="239" t="s">
        <v>1267</v>
      </c>
      <c r="C62" s="7" t="s">
        <v>107</v>
      </c>
      <c r="D62" s="6">
        <v>0</v>
      </c>
      <c r="E62" s="6">
        <v>1</v>
      </c>
      <c r="F62" s="6">
        <v>1</v>
      </c>
      <c r="G62" s="136">
        <f>(2.7+3+2.3)/3</f>
        <v>2.6666666666666665</v>
      </c>
    </row>
    <row r="63" spans="1:7" x14ac:dyDescent="0.35">
      <c r="A63" s="7"/>
      <c r="B63" s="239" t="s">
        <v>378</v>
      </c>
      <c r="C63" s="7" t="s">
        <v>107</v>
      </c>
      <c r="D63" s="6">
        <v>1</v>
      </c>
      <c r="E63" s="6">
        <v>0</v>
      </c>
      <c r="F63" s="6">
        <v>1</v>
      </c>
      <c r="G63" s="136">
        <v>0</v>
      </c>
    </row>
    <row r="64" spans="1:7" x14ac:dyDescent="0.35">
      <c r="A64" s="7"/>
      <c r="B64" s="239" t="s">
        <v>1268</v>
      </c>
      <c r="C64" s="7" t="s">
        <v>107</v>
      </c>
      <c r="D64" s="6">
        <v>0</v>
      </c>
      <c r="E64" s="6">
        <v>1</v>
      </c>
      <c r="F64" s="6">
        <v>1</v>
      </c>
      <c r="G64" s="136">
        <f>(3.7+3.3+3.7)/3</f>
        <v>3.5666666666666664</v>
      </c>
    </row>
    <row r="65" spans="1:7" x14ac:dyDescent="0.35">
      <c r="A65" s="7"/>
      <c r="B65" s="239" t="s">
        <v>371</v>
      </c>
      <c r="C65" s="7" t="s">
        <v>107</v>
      </c>
      <c r="D65" s="6">
        <v>0</v>
      </c>
      <c r="E65" s="6">
        <v>3</v>
      </c>
      <c r="F65" s="6">
        <v>3</v>
      </c>
      <c r="G65" s="136">
        <v>0</v>
      </c>
    </row>
    <row r="66" spans="1:7" s="269" customFormat="1" x14ac:dyDescent="0.35">
      <c r="A66" s="7"/>
      <c r="B66" s="239" t="s">
        <v>1269</v>
      </c>
      <c r="C66" s="7" t="s">
        <v>107</v>
      </c>
      <c r="D66" s="6">
        <v>1</v>
      </c>
      <c r="E66" s="6">
        <v>0</v>
      </c>
      <c r="F66" s="6">
        <v>1</v>
      </c>
      <c r="G66" s="136">
        <v>3.1</v>
      </c>
    </row>
    <row r="67" spans="1:7" s="269" customFormat="1" x14ac:dyDescent="0.35">
      <c r="A67" s="7"/>
      <c r="B67" s="239" t="s">
        <v>379</v>
      </c>
      <c r="C67" s="7" t="s">
        <v>107</v>
      </c>
      <c r="D67" s="6">
        <v>1</v>
      </c>
      <c r="E67" s="6">
        <v>0</v>
      </c>
      <c r="F67" s="6">
        <v>1</v>
      </c>
      <c r="G67" s="136">
        <v>3.3</v>
      </c>
    </row>
    <row r="68" spans="1:7" s="269" customFormat="1" x14ac:dyDescent="0.35">
      <c r="A68" s="7"/>
      <c r="B68" s="239" t="s">
        <v>380</v>
      </c>
      <c r="C68" s="7" t="s">
        <v>107</v>
      </c>
      <c r="D68" s="6">
        <v>0</v>
      </c>
      <c r="E68" s="6">
        <v>3</v>
      </c>
      <c r="F68" s="6">
        <v>3</v>
      </c>
      <c r="G68" s="136">
        <v>4.3</v>
      </c>
    </row>
    <row r="69" spans="1:7" s="269" customFormat="1" x14ac:dyDescent="0.35">
      <c r="A69" s="7"/>
      <c r="B69" s="239" t="s">
        <v>381</v>
      </c>
      <c r="C69" s="7" t="s">
        <v>107</v>
      </c>
      <c r="D69" s="6">
        <v>1</v>
      </c>
      <c r="E69" s="6">
        <v>0</v>
      </c>
      <c r="F69" s="6">
        <v>1</v>
      </c>
      <c r="G69" s="136"/>
    </row>
    <row r="70" spans="1:7" s="269" customFormat="1" ht="29" x14ac:dyDescent="0.35">
      <c r="A70" s="7"/>
      <c r="B70" s="81" t="s">
        <v>1349</v>
      </c>
      <c r="C70" s="87" t="s">
        <v>107</v>
      </c>
      <c r="D70" s="6">
        <v>0</v>
      </c>
      <c r="E70" s="6">
        <v>1</v>
      </c>
      <c r="F70" s="6">
        <v>1</v>
      </c>
      <c r="G70" s="136"/>
    </row>
    <row r="71" spans="1:7" x14ac:dyDescent="0.35">
      <c r="B71" s="322"/>
    </row>
    <row r="72" spans="1:7" x14ac:dyDescent="0.35">
      <c r="G72" s="323" t="s">
        <v>14</v>
      </c>
    </row>
    <row r="73" spans="1:7" x14ac:dyDescent="0.35">
      <c r="G73" s="320"/>
    </row>
    <row r="74" spans="1:7" x14ac:dyDescent="0.35">
      <c r="A74" s="360" t="s">
        <v>871</v>
      </c>
      <c r="B74" s="361"/>
      <c r="C74" s="361"/>
      <c r="D74" s="361"/>
      <c r="E74" s="361"/>
      <c r="F74" s="362"/>
      <c r="G74" s="296">
        <v>3.3</v>
      </c>
    </row>
    <row r="75" spans="1:7" x14ac:dyDescent="0.35">
      <c r="A75" s="13" t="s">
        <v>52</v>
      </c>
      <c r="B75" s="13" t="s">
        <v>53</v>
      </c>
      <c r="C75" s="13" t="s">
        <v>106</v>
      </c>
      <c r="D75" s="13" t="s">
        <v>12</v>
      </c>
      <c r="E75" s="13" t="s">
        <v>13</v>
      </c>
      <c r="F75" s="13" t="s">
        <v>15</v>
      </c>
      <c r="G75" s="296">
        <v>2.7</v>
      </c>
    </row>
    <row r="76" spans="1:7" x14ac:dyDescent="0.35">
      <c r="A76" s="31" t="s">
        <v>2</v>
      </c>
      <c r="B76" s="31"/>
      <c r="C76" s="31"/>
      <c r="D76" s="31"/>
      <c r="E76" s="31"/>
      <c r="F76" s="31"/>
      <c r="G76" s="321"/>
    </row>
    <row r="77" spans="1:7" x14ac:dyDescent="0.35">
      <c r="A77" s="1"/>
      <c r="B77" s="1" t="s">
        <v>872</v>
      </c>
      <c r="C77" s="1"/>
      <c r="D77" s="181">
        <v>1</v>
      </c>
      <c r="E77" s="181">
        <v>0</v>
      </c>
      <c r="F77" s="181">
        <v>1</v>
      </c>
      <c r="G77" s="296">
        <v>4</v>
      </c>
    </row>
    <row r="80" spans="1:7" x14ac:dyDescent="0.35">
      <c r="A80" s="360" t="s">
        <v>117</v>
      </c>
      <c r="B80" s="361"/>
      <c r="C80" s="361"/>
      <c r="D80" s="361"/>
      <c r="E80" s="361"/>
      <c r="F80" s="362"/>
      <c r="G80" s="293"/>
    </row>
    <row r="81" spans="1:7" x14ac:dyDescent="0.35">
      <c r="A81" s="13" t="s">
        <v>52</v>
      </c>
      <c r="B81" s="13" t="s">
        <v>53</v>
      </c>
      <c r="C81" s="13" t="s">
        <v>106</v>
      </c>
      <c r="D81" s="13" t="s">
        <v>12</v>
      </c>
      <c r="E81" s="13" t="s">
        <v>13</v>
      </c>
      <c r="F81" s="13" t="s">
        <v>15</v>
      </c>
      <c r="G81" s="13" t="s">
        <v>14</v>
      </c>
    </row>
    <row r="82" spans="1:7" x14ac:dyDescent="0.35">
      <c r="A82" s="1" t="s">
        <v>133</v>
      </c>
      <c r="B82" s="91"/>
      <c r="C82" s="91"/>
      <c r="D82" s="91"/>
      <c r="E82" s="91"/>
      <c r="F82" s="91"/>
      <c r="G82" s="31"/>
    </row>
    <row r="83" spans="1:7" x14ac:dyDescent="0.35">
      <c r="A83" s="1"/>
      <c r="B83" s="1" t="s">
        <v>873</v>
      </c>
      <c r="C83" s="1"/>
      <c r="D83" s="181">
        <v>0</v>
      </c>
      <c r="E83" s="181">
        <v>3</v>
      </c>
      <c r="F83" s="181">
        <v>3</v>
      </c>
      <c r="G83" s="115">
        <v>0</v>
      </c>
    </row>
    <row r="86" spans="1:7" x14ac:dyDescent="0.35">
      <c r="G86" s="293"/>
    </row>
    <row r="87" spans="1:7" x14ac:dyDescent="0.35">
      <c r="G87" s="13" t="s">
        <v>14</v>
      </c>
    </row>
    <row r="88" spans="1:7" x14ac:dyDescent="0.35">
      <c r="G88" s="91"/>
    </row>
    <row r="89" spans="1:7" x14ac:dyDescent="0.35">
      <c r="G89" s="181"/>
    </row>
  </sheetData>
  <sortState xmlns:xlrd2="http://schemas.microsoft.com/office/spreadsheetml/2017/richdata2" ref="B60:F70">
    <sortCondition ref="B60:B70"/>
  </sortState>
  <mergeCells count="5">
    <mergeCell ref="A5:G5"/>
    <mergeCell ref="K7:L7"/>
    <mergeCell ref="I7:J7"/>
    <mergeCell ref="A74:F74"/>
    <mergeCell ref="A80:F80"/>
  </mergeCells>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2:G9"/>
  <sheetViews>
    <sheetView workbookViewId="0">
      <selection activeCell="C20" sqref="C20"/>
    </sheetView>
  </sheetViews>
  <sheetFormatPr baseColWidth="10" defaultColWidth="10.90625" defaultRowHeight="14.5" x14ac:dyDescent="0.35"/>
  <cols>
    <col min="1" max="1" width="19.26953125" bestFit="1" customWidth="1"/>
    <col min="2" max="3" width="42.26953125" bestFit="1" customWidth="1"/>
    <col min="4" max="4" width="12.453125" bestFit="1" customWidth="1"/>
    <col min="5" max="6" width="15.81640625" bestFit="1" customWidth="1"/>
    <col min="7" max="7" width="20.1796875" hidden="1" customWidth="1"/>
  </cols>
  <sheetData>
    <row r="2" spans="1:7" x14ac:dyDescent="0.35">
      <c r="A2" s="10" t="s">
        <v>6</v>
      </c>
      <c r="B2" s="1" t="s">
        <v>684</v>
      </c>
      <c r="C2" s="42"/>
    </row>
    <row r="3" spans="1:7" ht="43.5" x14ac:dyDescent="0.35">
      <c r="A3" s="107" t="s">
        <v>7</v>
      </c>
      <c r="B3" s="72" t="s">
        <v>1216</v>
      </c>
      <c r="C3" s="42"/>
    </row>
    <row r="5" spans="1:7" x14ac:dyDescent="0.35">
      <c r="A5" s="352" t="s">
        <v>54</v>
      </c>
      <c r="B5" s="352"/>
      <c r="C5" s="352"/>
      <c r="D5" s="352"/>
      <c r="E5" s="352"/>
      <c r="F5" s="352"/>
      <c r="G5" s="352"/>
    </row>
    <row r="6" spans="1:7" x14ac:dyDescent="0.35">
      <c r="A6" s="13" t="s">
        <v>52</v>
      </c>
      <c r="B6" s="13" t="s">
        <v>53</v>
      </c>
      <c r="C6" s="13" t="s">
        <v>106</v>
      </c>
      <c r="D6" s="13" t="s">
        <v>12</v>
      </c>
      <c r="E6" s="13" t="s">
        <v>13</v>
      </c>
      <c r="F6" s="13" t="s">
        <v>15</v>
      </c>
      <c r="G6" s="13" t="s">
        <v>14</v>
      </c>
    </row>
    <row r="7" spans="1:7" x14ac:dyDescent="0.35">
      <c r="A7" s="9" t="s">
        <v>69</v>
      </c>
      <c r="B7" s="126"/>
      <c r="C7" s="9"/>
      <c r="D7" s="9"/>
      <c r="E7" s="9"/>
      <c r="F7" s="9"/>
      <c r="G7" s="9"/>
    </row>
    <row r="8" spans="1:7" x14ac:dyDescent="0.35">
      <c r="A8" s="7"/>
      <c r="B8" s="239" t="s">
        <v>462</v>
      </c>
      <c r="C8" s="7" t="s">
        <v>119</v>
      </c>
      <c r="D8" s="4">
        <v>1</v>
      </c>
      <c r="E8" s="4">
        <v>0</v>
      </c>
      <c r="F8" s="8">
        <v>1</v>
      </c>
      <c r="G8" s="114">
        <f>4.7/10*100</f>
        <v>47</v>
      </c>
    </row>
    <row r="9" spans="1:7" x14ac:dyDescent="0.35">
      <c r="A9" s="7"/>
      <c r="B9" s="239" t="s">
        <v>463</v>
      </c>
      <c r="C9" s="7" t="s">
        <v>212</v>
      </c>
      <c r="D9" s="4">
        <v>0</v>
      </c>
      <c r="E9" s="4">
        <v>1</v>
      </c>
      <c r="F9" s="8">
        <v>1</v>
      </c>
      <c r="G9" s="114">
        <f>7.1/10*100</f>
        <v>71</v>
      </c>
    </row>
  </sheetData>
  <mergeCells count="1">
    <mergeCell ref="A5:G5"/>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2:H46"/>
  <sheetViews>
    <sheetView zoomScale="80" zoomScaleNormal="80" workbookViewId="0">
      <selection activeCell="C18" sqref="C18"/>
    </sheetView>
  </sheetViews>
  <sheetFormatPr baseColWidth="10" defaultColWidth="10.90625" defaultRowHeight="14.5" x14ac:dyDescent="0.35"/>
  <cols>
    <col min="1" max="1" width="21.453125" bestFit="1" customWidth="1"/>
    <col min="2" max="2" width="85" bestFit="1" customWidth="1"/>
    <col min="3" max="3" width="68.26953125" bestFit="1" customWidth="1"/>
    <col min="4" max="4" width="12.453125" bestFit="1" customWidth="1"/>
    <col min="5" max="6" width="15.81640625" bestFit="1" customWidth="1"/>
    <col min="7" max="7" width="20.1796875" hidden="1" customWidth="1"/>
  </cols>
  <sheetData>
    <row r="2" spans="1:8" x14ac:dyDescent="0.35">
      <c r="A2" s="10" t="s">
        <v>6</v>
      </c>
      <c r="B2" s="1" t="s">
        <v>734</v>
      </c>
      <c r="C2" s="42"/>
    </row>
    <row r="3" spans="1:8" ht="29" x14ac:dyDescent="0.35">
      <c r="A3" s="107" t="s">
        <v>7</v>
      </c>
      <c r="B3" s="72" t="s">
        <v>1007</v>
      </c>
      <c r="C3" s="42"/>
    </row>
    <row r="5" spans="1:8" x14ac:dyDescent="0.35">
      <c r="A5" s="352" t="s">
        <v>54</v>
      </c>
      <c r="B5" s="352"/>
      <c r="C5" s="352"/>
      <c r="D5" s="352"/>
      <c r="E5" s="352"/>
      <c r="F5" s="352"/>
      <c r="G5" s="352"/>
    </row>
    <row r="6" spans="1:8" x14ac:dyDescent="0.35">
      <c r="A6" s="13" t="s">
        <v>52</v>
      </c>
      <c r="B6" s="13" t="s">
        <v>53</v>
      </c>
      <c r="C6" s="13" t="s">
        <v>106</v>
      </c>
      <c r="D6" s="13" t="s">
        <v>12</v>
      </c>
      <c r="E6" s="13" t="s">
        <v>13</v>
      </c>
      <c r="F6" s="13" t="s">
        <v>15</v>
      </c>
      <c r="G6" s="13" t="s">
        <v>14</v>
      </c>
    </row>
    <row r="7" spans="1:8" x14ac:dyDescent="0.35">
      <c r="A7" s="34" t="s">
        <v>20</v>
      </c>
      <c r="B7" s="35"/>
      <c r="C7" s="34"/>
      <c r="D7" s="89"/>
      <c r="E7" s="89"/>
      <c r="F7" s="89"/>
      <c r="G7" s="89"/>
    </row>
    <row r="8" spans="1:8" x14ac:dyDescent="0.35">
      <c r="A8" s="1"/>
      <c r="B8" s="239" t="s">
        <v>578</v>
      </c>
      <c r="C8" s="7" t="s">
        <v>629</v>
      </c>
      <c r="D8" s="4">
        <v>0</v>
      </c>
      <c r="E8" s="4">
        <v>1</v>
      </c>
      <c r="F8" s="4">
        <v>1</v>
      </c>
      <c r="G8" s="8" t="s">
        <v>18</v>
      </c>
    </row>
    <row r="9" spans="1:8" x14ac:dyDescent="0.35">
      <c r="A9" s="1"/>
      <c r="B9" s="239" t="s">
        <v>579</v>
      </c>
      <c r="C9" s="7" t="s">
        <v>681</v>
      </c>
      <c r="D9" s="4">
        <v>0</v>
      </c>
      <c r="E9" s="4">
        <v>1</v>
      </c>
      <c r="F9" s="4">
        <v>1</v>
      </c>
      <c r="G9" s="8" t="s">
        <v>625</v>
      </c>
    </row>
    <row r="10" spans="1:8" x14ac:dyDescent="0.35">
      <c r="A10" s="1"/>
      <c r="B10" s="239" t="s">
        <v>580</v>
      </c>
      <c r="C10" s="7" t="s">
        <v>110</v>
      </c>
      <c r="D10" s="4">
        <v>0</v>
      </c>
      <c r="E10" s="4">
        <v>1</v>
      </c>
      <c r="F10" s="4">
        <v>1</v>
      </c>
      <c r="G10" s="8" t="s">
        <v>81</v>
      </c>
    </row>
    <row r="11" spans="1:8" x14ac:dyDescent="0.35">
      <c r="A11" s="1"/>
      <c r="B11" s="239" t="s">
        <v>581</v>
      </c>
      <c r="C11" s="7" t="s">
        <v>156</v>
      </c>
      <c r="D11" s="4">
        <v>0</v>
      </c>
      <c r="E11" s="4">
        <v>1</v>
      </c>
      <c r="F11" s="4">
        <v>1</v>
      </c>
      <c r="G11" s="8" t="s">
        <v>81</v>
      </c>
    </row>
    <row r="12" spans="1:8" x14ac:dyDescent="0.35">
      <c r="A12" s="9" t="s">
        <v>69</v>
      </c>
      <c r="B12" s="259"/>
      <c r="C12" s="9"/>
      <c r="D12" s="164"/>
      <c r="E12" s="164"/>
      <c r="F12" s="164"/>
      <c r="G12" s="127"/>
    </row>
    <row r="13" spans="1:8" x14ac:dyDescent="0.35">
      <c r="A13" s="1"/>
      <c r="B13" s="239" t="s">
        <v>582</v>
      </c>
      <c r="C13" s="7" t="s">
        <v>677</v>
      </c>
      <c r="D13" s="4">
        <v>1</v>
      </c>
      <c r="E13" s="4">
        <v>0</v>
      </c>
      <c r="F13" s="4">
        <v>1</v>
      </c>
      <c r="G13" s="8" t="s">
        <v>80</v>
      </c>
    </row>
    <row r="14" spans="1:8" x14ac:dyDescent="0.35">
      <c r="A14" s="1"/>
      <c r="B14" s="239" t="s">
        <v>583</v>
      </c>
      <c r="C14" s="7" t="s">
        <v>119</v>
      </c>
      <c r="D14" s="4">
        <v>0</v>
      </c>
      <c r="E14" s="4">
        <v>1</v>
      </c>
      <c r="F14" s="4">
        <v>1</v>
      </c>
      <c r="G14" s="8" t="s">
        <v>74</v>
      </c>
    </row>
    <row r="15" spans="1:8" x14ac:dyDescent="0.35">
      <c r="A15" s="1"/>
      <c r="B15" s="239" t="s">
        <v>584</v>
      </c>
      <c r="C15" s="7" t="s">
        <v>119</v>
      </c>
      <c r="D15" s="4">
        <v>1</v>
      </c>
      <c r="E15" s="4">
        <v>0</v>
      </c>
      <c r="F15" s="4">
        <v>1</v>
      </c>
      <c r="G15" s="8" t="s">
        <v>80</v>
      </c>
    </row>
    <row r="16" spans="1:8" x14ac:dyDescent="0.35">
      <c r="A16" s="1"/>
      <c r="B16" s="239" t="s">
        <v>585</v>
      </c>
      <c r="C16" s="7" t="s">
        <v>119</v>
      </c>
      <c r="D16" s="4">
        <v>0</v>
      </c>
      <c r="E16" s="4">
        <v>1</v>
      </c>
      <c r="F16" s="4">
        <v>1</v>
      </c>
      <c r="G16" s="8" t="s">
        <v>75</v>
      </c>
      <c r="H16" t="s">
        <v>733</v>
      </c>
    </row>
    <row r="17" spans="1:7" x14ac:dyDescent="0.35">
      <c r="A17" s="1"/>
      <c r="B17" s="239" t="s">
        <v>586</v>
      </c>
      <c r="C17" s="7" t="s">
        <v>119</v>
      </c>
      <c r="D17" s="4">
        <v>0</v>
      </c>
      <c r="E17" s="4">
        <v>1</v>
      </c>
      <c r="F17" s="4">
        <v>1</v>
      </c>
      <c r="G17" s="8">
        <f>10.56/20*100</f>
        <v>52.800000000000004</v>
      </c>
    </row>
    <row r="18" spans="1:7" s="179" customFormat="1" ht="29" x14ac:dyDescent="0.35">
      <c r="A18" s="1"/>
      <c r="B18" s="157" t="s">
        <v>1217</v>
      </c>
      <c r="C18" s="87" t="s">
        <v>678</v>
      </c>
      <c r="D18" s="6">
        <v>0</v>
      </c>
      <c r="E18" s="6">
        <v>1</v>
      </c>
      <c r="F18" s="6">
        <v>1</v>
      </c>
      <c r="G18" s="16"/>
    </row>
    <row r="19" spans="1:7" s="179" customFormat="1" ht="29" x14ac:dyDescent="0.35">
      <c r="A19" s="1"/>
      <c r="B19" s="157" t="s">
        <v>1218</v>
      </c>
      <c r="C19" s="87" t="s">
        <v>119</v>
      </c>
      <c r="D19" s="6">
        <v>0</v>
      </c>
      <c r="E19" s="6">
        <v>1</v>
      </c>
      <c r="F19" s="6">
        <v>1</v>
      </c>
      <c r="G19" s="16"/>
    </row>
    <row r="20" spans="1:7" x14ac:dyDescent="0.35">
      <c r="A20" s="117" t="s">
        <v>70</v>
      </c>
      <c r="B20" s="266"/>
      <c r="C20" s="117"/>
      <c r="D20" s="159"/>
      <c r="E20" s="159"/>
      <c r="F20" s="159"/>
      <c r="G20" s="118"/>
    </row>
    <row r="21" spans="1:7" x14ac:dyDescent="0.35">
      <c r="A21" s="1"/>
      <c r="B21" s="239" t="s">
        <v>587</v>
      </c>
      <c r="C21" s="7" t="s">
        <v>245</v>
      </c>
      <c r="D21" s="4">
        <v>0</v>
      </c>
      <c r="E21" s="4">
        <v>1</v>
      </c>
      <c r="F21" s="4">
        <v>1</v>
      </c>
      <c r="G21" s="8" t="s">
        <v>16</v>
      </c>
    </row>
    <row r="22" spans="1:7" x14ac:dyDescent="0.35">
      <c r="A22" s="1"/>
      <c r="B22" s="239" t="s">
        <v>582</v>
      </c>
      <c r="C22" s="7" t="s">
        <v>245</v>
      </c>
      <c r="D22" s="4">
        <v>0</v>
      </c>
      <c r="E22" s="4">
        <v>1</v>
      </c>
      <c r="F22" s="4">
        <v>1</v>
      </c>
      <c r="G22" s="8" t="s">
        <v>17</v>
      </c>
    </row>
    <row r="23" spans="1:7" x14ac:dyDescent="0.35">
      <c r="A23" s="1"/>
      <c r="B23" s="239" t="s">
        <v>588</v>
      </c>
      <c r="C23" s="7" t="s">
        <v>245</v>
      </c>
      <c r="D23" s="4">
        <v>0</v>
      </c>
      <c r="E23" s="4">
        <v>1</v>
      </c>
      <c r="F23" s="4">
        <v>1</v>
      </c>
      <c r="G23" s="8" t="s">
        <v>81</v>
      </c>
    </row>
    <row r="24" spans="1:7" x14ac:dyDescent="0.35">
      <c r="A24" s="1"/>
      <c r="B24" s="239" t="s">
        <v>589</v>
      </c>
      <c r="C24" s="7" t="s">
        <v>245</v>
      </c>
      <c r="D24" s="4">
        <v>0</v>
      </c>
      <c r="E24" s="4">
        <v>1</v>
      </c>
      <c r="F24" s="4">
        <v>1</v>
      </c>
      <c r="G24" s="8" t="s">
        <v>76</v>
      </c>
    </row>
    <row r="25" spans="1:7" x14ac:dyDescent="0.35">
      <c r="A25" s="27" t="s">
        <v>56</v>
      </c>
      <c r="B25" s="263"/>
      <c r="C25" s="27"/>
      <c r="D25" s="165"/>
      <c r="E25" s="165"/>
      <c r="F25" s="165"/>
      <c r="G25" s="133"/>
    </row>
    <row r="26" spans="1:7" x14ac:dyDescent="0.35">
      <c r="A26" s="1"/>
      <c r="B26" s="239" t="s">
        <v>590</v>
      </c>
      <c r="C26" s="7" t="s">
        <v>122</v>
      </c>
      <c r="D26" s="4">
        <v>0</v>
      </c>
      <c r="E26" s="4">
        <v>1</v>
      </c>
      <c r="F26" s="4">
        <v>1</v>
      </c>
      <c r="G26" s="8" t="s">
        <v>77</v>
      </c>
    </row>
    <row r="27" spans="1:7" x14ac:dyDescent="0.35">
      <c r="A27" s="1"/>
      <c r="B27" s="239" t="s">
        <v>591</v>
      </c>
      <c r="C27" s="7" t="s">
        <v>658</v>
      </c>
      <c r="D27" s="4">
        <v>0</v>
      </c>
      <c r="E27" s="4">
        <v>1</v>
      </c>
      <c r="F27" s="4">
        <v>1</v>
      </c>
      <c r="G27" s="8" t="s">
        <v>76</v>
      </c>
    </row>
    <row r="28" spans="1:7" x14ac:dyDescent="0.35">
      <c r="A28" s="1"/>
      <c r="B28" s="239" t="s">
        <v>592</v>
      </c>
      <c r="C28" s="7" t="s">
        <v>644</v>
      </c>
      <c r="D28" s="4">
        <v>0</v>
      </c>
      <c r="E28" s="4">
        <v>2</v>
      </c>
      <c r="F28" s="4">
        <v>2</v>
      </c>
      <c r="G28" s="8" t="s">
        <v>145</v>
      </c>
    </row>
    <row r="29" spans="1:7" x14ac:dyDescent="0.35">
      <c r="A29" s="1"/>
      <c r="B29" s="239" t="s">
        <v>593</v>
      </c>
      <c r="C29" s="7" t="s">
        <v>731</v>
      </c>
      <c r="D29" s="4">
        <v>0</v>
      </c>
      <c r="E29" s="4">
        <v>1</v>
      </c>
      <c r="F29" s="4">
        <v>1</v>
      </c>
      <c r="G29" s="8" t="s">
        <v>625</v>
      </c>
    </row>
    <row r="30" spans="1:7" x14ac:dyDescent="0.35">
      <c r="A30" s="1"/>
      <c r="B30" s="239" t="s">
        <v>594</v>
      </c>
      <c r="C30" s="7" t="s">
        <v>732</v>
      </c>
      <c r="D30" s="4">
        <v>0</v>
      </c>
      <c r="E30" s="4">
        <v>1</v>
      </c>
      <c r="F30" s="4">
        <v>1</v>
      </c>
      <c r="G30" s="8" t="s">
        <v>18</v>
      </c>
    </row>
    <row r="31" spans="1:7" x14ac:dyDescent="0.35">
      <c r="A31" s="31" t="s">
        <v>2</v>
      </c>
      <c r="B31" s="242"/>
      <c r="C31" s="31"/>
      <c r="D31" s="33"/>
      <c r="E31" s="33"/>
      <c r="F31" s="33"/>
      <c r="G31" s="38"/>
    </row>
    <row r="32" spans="1:7" x14ac:dyDescent="0.35">
      <c r="A32" s="1"/>
      <c r="B32" s="239" t="s">
        <v>595</v>
      </c>
      <c r="C32" s="7" t="s">
        <v>685</v>
      </c>
      <c r="D32" s="4">
        <v>0</v>
      </c>
      <c r="E32" s="4">
        <v>1</v>
      </c>
      <c r="F32" s="4">
        <v>1</v>
      </c>
      <c r="G32" s="8" t="s">
        <v>74</v>
      </c>
    </row>
    <row r="33" spans="1:7" x14ac:dyDescent="0.35">
      <c r="A33" s="1"/>
      <c r="B33" s="239" t="s">
        <v>596</v>
      </c>
      <c r="C33" s="7" t="s">
        <v>729</v>
      </c>
      <c r="D33" s="4">
        <v>0</v>
      </c>
      <c r="E33" s="4">
        <v>1</v>
      </c>
      <c r="F33" s="4">
        <v>1</v>
      </c>
      <c r="G33" s="8" t="s">
        <v>17</v>
      </c>
    </row>
    <row r="34" spans="1:7" x14ac:dyDescent="0.35">
      <c r="A34" s="1"/>
      <c r="B34" s="239" t="s">
        <v>597</v>
      </c>
      <c r="C34" s="7" t="s">
        <v>729</v>
      </c>
      <c r="D34" s="4">
        <v>0</v>
      </c>
      <c r="E34" s="4">
        <v>1</v>
      </c>
      <c r="F34" s="4">
        <v>1</v>
      </c>
      <c r="G34" s="8" t="s">
        <v>78</v>
      </c>
    </row>
    <row r="35" spans="1:7" x14ac:dyDescent="0.35">
      <c r="A35" s="1"/>
      <c r="B35" s="239" t="s">
        <v>598</v>
      </c>
      <c r="C35" s="116" t="s">
        <v>701</v>
      </c>
      <c r="D35" s="4">
        <v>0</v>
      </c>
      <c r="E35" s="4">
        <v>1</v>
      </c>
      <c r="F35" s="4">
        <v>1</v>
      </c>
      <c r="G35" s="8" t="s">
        <v>76</v>
      </c>
    </row>
    <row r="36" spans="1:7" x14ac:dyDescent="0.35">
      <c r="A36" s="1"/>
      <c r="B36" s="239" t="s">
        <v>599</v>
      </c>
      <c r="C36" s="7" t="s">
        <v>121</v>
      </c>
      <c r="D36" s="4">
        <v>0</v>
      </c>
      <c r="E36" s="4">
        <v>1</v>
      </c>
      <c r="F36" s="4">
        <v>1</v>
      </c>
      <c r="G36" s="8" t="s">
        <v>77</v>
      </c>
    </row>
    <row r="37" spans="1:7" x14ac:dyDescent="0.35">
      <c r="A37" s="1"/>
      <c r="B37" s="239" t="s">
        <v>600</v>
      </c>
      <c r="C37" s="7" t="s">
        <v>107</v>
      </c>
      <c r="D37" s="4">
        <v>0</v>
      </c>
      <c r="E37" s="4">
        <v>1</v>
      </c>
      <c r="F37" s="4">
        <v>1</v>
      </c>
      <c r="G37" s="8" t="s">
        <v>16</v>
      </c>
    </row>
    <row r="38" spans="1:7" x14ac:dyDescent="0.35">
      <c r="A38" s="1"/>
      <c r="B38" s="239" t="s">
        <v>601</v>
      </c>
      <c r="C38" s="7" t="s">
        <v>107</v>
      </c>
      <c r="D38" s="4">
        <v>0</v>
      </c>
      <c r="E38" s="4">
        <v>1</v>
      </c>
      <c r="F38" s="4">
        <v>1</v>
      </c>
      <c r="G38" s="8" t="s">
        <v>77</v>
      </c>
    </row>
    <row r="39" spans="1:7" x14ac:dyDescent="0.35">
      <c r="A39" s="1"/>
      <c r="B39" s="239" t="s">
        <v>602</v>
      </c>
      <c r="C39" s="7" t="s">
        <v>107</v>
      </c>
      <c r="D39" s="4">
        <v>0</v>
      </c>
      <c r="E39" s="4">
        <v>1</v>
      </c>
      <c r="F39" s="4">
        <v>1</v>
      </c>
      <c r="G39" s="8" t="s">
        <v>78</v>
      </c>
    </row>
    <row r="40" spans="1:7" x14ac:dyDescent="0.35">
      <c r="A40" s="1"/>
      <c r="B40" s="239" t="s">
        <v>603</v>
      </c>
      <c r="C40" s="7" t="s">
        <v>730</v>
      </c>
      <c r="D40" s="4">
        <v>0</v>
      </c>
      <c r="E40" s="4">
        <v>1</v>
      </c>
      <c r="F40" s="4">
        <v>1</v>
      </c>
      <c r="G40" s="8" t="s">
        <v>76</v>
      </c>
    </row>
    <row r="43" spans="1:7" x14ac:dyDescent="0.35">
      <c r="A43" s="315"/>
      <c r="B43" s="315"/>
      <c r="C43" s="315"/>
      <c r="D43" s="315"/>
      <c r="E43" s="315"/>
      <c r="F43" s="315"/>
      <c r="G43" s="315"/>
    </row>
    <row r="44" spans="1:7" x14ac:dyDescent="0.35">
      <c r="A44" s="314"/>
      <c r="B44" s="314"/>
      <c r="C44" s="314"/>
      <c r="D44" s="314"/>
      <c r="E44" s="314"/>
      <c r="F44" s="314"/>
      <c r="G44" s="314"/>
    </row>
    <row r="45" spans="1:7" x14ac:dyDescent="0.35">
      <c r="A45" s="11"/>
      <c r="B45" s="11"/>
      <c r="C45" s="11"/>
      <c r="D45" s="11"/>
      <c r="E45" s="11"/>
      <c r="F45" s="11"/>
      <c r="G45" s="11"/>
    </row>
    <row r="46" spans="1:7" x14ac:dyDescent="0.35">
      <c r="A46" s="11"/>
      <c r="B46" s="11"/>
      <c r="C46" s="11"/>
      <c r="D46" s="12"/>
      <c r="E46" s="12"/>
      <c r="F46" s="12"/>
      <c r="G46" s="12"/>
    </row>
  </sheetData>
  <mergeCells count="1">
    <mergeCell ref="A5:G5"/>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2:G34"/>
  <sheetViews>
    <sheetView zoomScale="80" zoomScaleNormal="80" workbookViewId="0">
      <selection activeCell="C3" sqref="C3"/>
    </sheetView>
  </sheetViews>
  <sheetFormatPr baseColWidth="10" defaultColWidth="10.90625" defaultRowHeight="14.5" x14ac:dyDescent="0.35"/>
  <cols>
    <col min="1" max="1" width="19.26953125" bestFit="1" customWidth="1"/>
    <col min="2" max="2" width="67.453125" customWidth="1"/>
    <col min="3" max="3" width="74.453125" bestFit="1" customWidth="1"/>
    <col min="4" max="4" width="12.453125" bestFit="1" customWidth="1"/>
    <col min="5" max="6" width="15.81640625" bestFit="1" customWidth="1"/>
    <col min="7" max="7" width="26" hidden="1" customWidth="1"/>
  </cols>
  <sheetData>
    <row r="2" spans="1:7" x14ac:dyDescent="0.35">
      <c r="A2" s="10" t="s">
        <v>6</v>
      </c>
      <c r="B2" s="1" t="s">
        <v>652</v>
      </c>
      <c r="C2" s="42"/>
    </row>
    <row r="3" spans="1:7" ht="58" x14ac:dyDescent="0.35">
      <c r="A3" s="107" t="s">
        <v>7</v>
      </c>
      <c r="B3" s="81" t="s">
        <v>1219</v>
      </c>
      <c r="C3" s="42"/>
    </row>
    <row r="5" spans="1:7" x14ac:dyDescent="0.35">
      <c r="A5" s="352" t="s">
        <v>54</v>
      </c>
      <c r="B5" s="352"/>
      <c r="C5" s="352"/>
      <c r="D5" s="352"/>
      <c r="E5" s="352"/>
      <c r="F5" s="352"/>
      <c r="G5" s="352"/>
    </row>
    <row r="6" spans="1:7" x14ac:dyDescent="0.35">
      <c r="A6" s="13" t="s">
        <v>52</v>
      </c>
      <c r="B6" s="13" t="s">
        <v>53</v>
      </c>
      <c r="C6" s="13" t="s">
        <v>106</v>
      </c>
      <c r="D6" s="13" t="s">
        <v>12</v>
      </c>
      <c r="E6" s="13" t="s">
        <v>13</v>
      </c>
      <c r="F6" s="13" t="s">
        <v>15</v>
      </c>
      <c r="G6" s="13" t="s">
        <v>73</v>
      </c>
    </row>
    <row r="7" spans="1:7" x14ac:dyDescent="0.35">
      <c r="A7" s="117" t="s">
        <v>70</v>
      </c>
      <c r="B7" s="129"/>
      <c r="C7" s="117"/>
      <c r="D7" s="117"/>
      <c r="E7" s="117"/>
      <c r="F7" s="117"/>
      <c r="G7" s="117"/>
    </row>
    <row r="8" spans="1:7" x14ac:dyDescent="0.35">
      <c r="A8" s="1"/>
      <c r="B8" s="237" t="s">
        <v>317</v>
      </c>
      <c r="C8" s="7" t="s">
        <v>245</v>
      </c>
      <c r="D8" s="6">
        <v>1</v>
      </c>
      <c r="E8" s="6">
        <v>0</v>
      </c>
      <c r="F8" s="6">
        <v>1</v>
      </c>
      <c r="G8" s="109">
        <f>2/10*100</f>
        <v>20</v>
      </c>
    </row>
    <row r="9" spans="1:7" x14ac:dyDescent="0.35">
      <c r="A9" s="1"/>
      <c r="B9" s="237" t="s">
        <v>318</v>
      </c>
      <c r="C9" s="7" t="s">
        <v>245</v>
      </c>
      <c r="D9" s="6">
        <v>0</v>
      </c>
      <c r="E9" s="6">
        <v>1</v>
      </c>
      <c r="F9" s="6">
        <v>1</v>
      </c>
      <c r="G9" s="109">
        <f>4/10*100</f>
        <v>40</v>
      </c>
    </row>
    <row r="10" spans="1:7" x14ac:dyDescent="0.35">
      <c r="A10" s="1"/>
      <c r="B10" s="237" t="s">
        <v>319</v>
      </c>
      <c r="C10" s="7" t="s">
        <v>245</v>
      </c>
      <c r="D10" s="6">
        <v>0</v>
      </c>
      <c r="E10" s="6">
        <v>1</v>
      </c>
      <c r="F10" s="6">
        <v>1</v>
      </c>
      <c r="G10" s="109">
        <f>5/10*100</f>
        <v>50</v>
      </c>
    </row>
    <row r="11" spans="1:7" x14ac:dyDescent="0.35">
      <c r="A11" s="1"/>
      <c r="B11" s="237" t="s">
        <v>320</v>
      </c>
      <c r="C11" s="7" t="s">
        <v>245</v>
      </c>
      <c r="D11" s="6">
        <v>0</v>
      </c>
      <c r="E11" s="6">
        <v>1</v>
      </c>
      <c r="F11" s="6">
        <v>1</v>
      </c>
      <c r="G11" s="109">
        <f>6/10*100</f>
        <v>60</v>
      </c>
    </row>
    <row r="12" spans="1:7" x14ac:dyDescent="0.35">
      <c r="A12" s="31" t="s">
        <v>2</v>
      </c>
      <c r="B12" s="242"/>
      <c r="C12" s="31"/>
      <c r="D12" s="41"/>
      <c r="E12" s="41"/>
      <c r="F12" s="41"/>
      <c r="G12" s="132"/>
    </row>
    <row r="13" spans="1:7" x14ac:dyDescent="0.35">
      <c r="A13" s="1"/>
      <c r="B13" s="237" t="s">
        <v>321</v>
      </c>
      <c r="C13" s="7" t="s">
        <v>107</v>
      </c>
      <c r="D13" s="6">
        <v>0</v>
      </c>
      <c r="E13" s="6">
        <v>2</v>
      </c>
      <c r="F13" s="6">
        <v>2</v>
      </c>
      <c r="G13" s="109">
        <f>7/10*100</f>
        <v>70</v>
      </c>
    </row>
    <row r="14" spans="1:7" x14ac:dyDescent="0.35">
      <c r="A14" s="1"/>
      <c r="B14" s="237" t="s">
        <v>317</v>
      </c>
      <c r="C14" s="7" t="s">
        <v>107</v>
      </c>
      <c r="D14" s="6">
        <v>0</v>
      </c>
      <c r="E14" s="6">
        <v>2</v>
      </c>
      <c r="F14" s="6">
        <v>2</v>
      </c>
      <c r="G14" s="109">
        <f>10/10*100</f>
        <v>100</v>
      </c>
    </row>
    <row r="15" spans="1:7" x14ac:dyDescent="0.35">
      <c r="A15" s="1"/>
      <c r="B15" s="237" t="s">
        <v>322</v>
      </c>
      <c r="C15" s="7" t="s">
        <v>107</v>
      </c>
      <c r="D15" s="6">
        <v>0</v>
      </c>
      <c r="E15" s="6">
        <v>2</v>
      </c>
      <c r="F15" s="6">
        <v>2</v>
      </c>
      <c r="G15" s="109">
        <f>8/10*100</f>
        <v>80</v>
      </c>
    </row>
    <row r="16" spans="1:7" x14ac:dyDescent="0.35">
      <c r="A16" s="1"/>
      <c r="B16" s="237" t="s">
        <v>323</v>
      </c>
      <c r="C16" s="7" t="s">
        <v>107</v>
      </c>
      <c r="D16" s="6">
        <v>0</v>
      </c>
      <c r="E16" s="6">
        <v>2</v>
      </c>
      <c r="F16" s="6">
        <v>2</v>
      </c>
      <c r="G16" s="109">
        <f>7/10*100</f>
        <v>70</v>
      </c>
    </row>
    <row r="17" spans="1:7" x14ac:dyDescent="0.35">
      <c r="A17" s="1"/>
      <c r="B17" s="237" t="s">
        <v>324</v>
      </c>
      <c r="C17" s="7" t="s">
        <v>107</v>
      </c>
      <c r="D17" s="6">
        <v>2</v>
      </c>
      <c r="E17" s="6">
        <v>0</v>
      </c>
      <c r="F17" s="6">
        <v>2</v>
      </c>
      <c r="G17" s="109">
        <v>0</v>
      </c>
    </row>
    <row r="18" spans="1:7" x14ac:dyDescent="0.35">
      <c r="A18" s="1"/>
      <c r="B18" s="237" t="s">
        <v>325</v>
      </c>
      <c r="C18" s="7" t="s">
        <v>107</v>
      </c>
      <c r="D18" s="6">
        <v>0</v>
      </c>
      <c r="E18" s="6">
        <v>2</v>
      </c>
      <c r="F18" s="6">
        <v>2</v>
      </c>
      <c r="G18" s="109">
        <f>8/10*100</f>
        <v>80</v>
      </c>
    </row>
    <row r="19" spans="1:7" x14ac:dyDescent="0.35">
      <c r="A19" s="1"/>
      <c r="B19" s="237" t="s">
        <v>318</v>
      </c>
      <c r="C19" s="7" t="s">
        <v>107</v>
      </c>
      <c r="D19" s="6">
        <v>0</v>
      </c>
      <c r="E19" s="6">
        <v>2</v>
      </c>
      <c r="F19" s="6">
        <v>2</v>
      </c>
      <c r="G19" s="109">
        <f>8/10*100</f>
        <v>80</v>
      </c>
    </row>
    <row r="22" spans="1:7" x14ac:dyDescent="0.35">
      <c r="A22" s="352" t="s">
        <v>117</v>
      </c>
      <c r="B22" s="352"/>
      <c r="C22" s="352"/>
      <c r="D22" s="352"/>
      <c r="E22" s="352"/>
      <c r="F22" s="352"/>
      <c r="G22" s="352"/>
    </row>
    <row r="23" spans="1:7" x14ac:dyDescent="0.35">
      <c r="A23" s="13" t="s">
        <v>52</v>
      </c>
      <c r="B23" s="13" t="s">
        <v>53</v>
      </c>
      <c r="C23" s="13" t="s">
        <v>106</v>
      </c>
      <c r="D23" s="13" t="s">
        <v>12</v>
      </c>
      <c r="E23" s="13" t="s">
        <v>13</v>
      </c>
      <c r="F23" s="13" t="s">
        <v>15</v>
      </c>
      <c r="G23" s="13" t="s">
        <v>14</v>
      </c>
    </row>
    <row r="24" spans="1:7" x14ac:dyDescent="0.35">
      <c r="A24" s="1" t="s">
        <v>137</v>
      </c>
      <c r="B24" s="91"/>
      <c r="C24" s="91"/>
      <c r="D24" s="92"/>
      <c r="E24" s="92"/>
      <c r="F24" s="92"/>
      <c r="G24" s="92"/>
    </row>
    <row r="25" spans="1:7" x14ac:dyDescent="0.35">
      <c r="A25" s="1"/>
      <c r="B25" s="1" t="s">
        <v>876</v>
      </c>
      <c r="C25" s="1"/>
      <c r="D25" s="181">
        <v>0</v>
      </c>
      <c r="E25" s="181">
        <v>2</v>
      </c>
      <c r="F25" s="181">
        <v>2</v>
      </c>
      <c r="G25" s="115">
        <f>9/10*100</f>
        <v>90</v>
      </c>
    </row>
    <row r="26" spans="1:7" x14ac:dyDescent="0.35">
      <c r="A26" s="1"/>
      <c r="B26" s="1" t="s">
        <v>875</v>
      </c>
      <c r="C26" s="1"/>
      <c r="D26" s="181">
        <v>0</v>
      </c>
      <c r="E26" s="181">
        <v>2</v>
      </c>
      <c r="F26" s="181">
        <v>2</v>
      </c>
      <c r="G26" s="181"/>
    </row>
    <row r="29" spans="1:7" x14ac:dyDescent="0.35">
      <c r="A29" s="352" t="s">
        <v>72</v>
      </c>
      <c r="B29" s="352"/>
      <c r="C29" s="352"/>
      <c r="D29" s="352"/>
      <c r="E29" s="352"/>
      <c r="F29" s="352"/>
      <c r="G29" s="352"/>
    </row>
    <row r="30" spans="1:7" x14ac:dyDescent="0.35">
      <c r="A30" s="13" t="s">
        <v>52</v>
      </c>
      <c r="B30" s="13" t="s">
        <v>53</v>
      </c>
      <c r="C30" s="13" t="s">
        <v>106</v>
      </c>
      <c r="D30" s="13" t="s">
        <v>12</v>
      </c>
      <c r="E30" s="13" t="s">
        <v>13</v>
      </c>
      <c r="F30" s="13" t="s">
        <v>15</v>
      </c>
      <c r="G30" s="13" t="s">
        <v>14</v>
      </c>
    </row>
    <row r="31" spans="1:7" x14ac:dyDescent="0.35">
      <c r="A31" s="1" t="s">
        <v>874</v>
      </c>
      <c r="B31" s="1"/>
      <c r="C31" s="1"/>
      <c r="D31" s="1"/>
      <c r="E31" s="1"/>
      <c r="F31" s="1"/>
      <c r="G31" s="1"/>
    </row>
    <row r="32" spans="1:7" x14ac:dyDescent="0.35">
      <c r="A32" s="1"/>
      <c r="B32" s="1" t="s">
        <v>877</v>
      </c>
      <c r="C32" s="1" t="s">
        <v>880</v>
      </c>
      <c r="D32" s="181">
        <v>0</v>
      </c>
      <c r="E32" s="181">
        <v>1</v>
      </c>
      <c r="F32" s="181">
        <v>1</v>
      </c>
      <c r="G32" s="181" t="s">
        <v>18</v>
      </c>
    </row>
    <row r="33" spans="1:7" x14ac:dyDescent="0.35">
      <c r="A33" s="1"/>
      <c r="B33" s="1" t="s">
        <v>878</v>
      </c>
      <c r="C33" s="1" t="s">
        <v>881</v>
      </c>
      <c r="D33" s="181">
        <v>0</v>
      </c>
      <c r="E33" s="181">
        <v>1</v>
      </c>
      <c r="F33" s="181">
        <v>1</v>
      </c>
      <c r="G33" s="181" t="s">
        <v>16</v>
      </c>
    </row>
    <row r="34" spans="1:7" x14ac:dyDescent="0.35">
      <c r="A34" s="1"/>
      <c r="B34" s="1" t="s">
        <v>879</v>
      </c>
      <c r="C34" s="1" t="s">
        <v>882</v>
      </c>
      <c r="D34" s="181">
        <v>0</v>
      </c>
      <c r="E34" s="181">
        <v>1</v>
      </c>
      <c r="F34" s="181">
        <v>1</v>
      </c>
      <c r="G34" s="181" t="s">
        <v>18</v>
      </c>
    </row>
  </sheetData>
  <mergeCells count="3">
    <mergeCell ref="A5:G5"/>
    <mergeCell ref="A22:G22"/>
    <mergeCell ref="A29:G29"/>
  </mergeCells>
  <pageMargins left="0.7" right="0.7" top="0.75" bottom="0.75" header="0.3" footer="0.3"/>
  <ignoredErrors>
    <ignoredError sqref="G14 G15" formula="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2:G20"/>
  <sheetViews>
    <sheetView zoomScale="90" zoomScaleNormal="90" workbookViewId="0">
      <selection activeCell="B24" sqref="B24"/>
    </sheetView>
  </sheetViews>
  <sheetFormatPr baseColWidth="10" defaultColWidth="10.90625" defaultRowHeight="14.5" x14ac:dyDescent="0.35"/>
  <cols>
    <col min="1" max="1" width="19.26953125" bestFit="1" customWidth="1"/>
    <col min="2" max="2" width="68.453125" customWidth="1"/>
    <col min="3" max="3" width="42.26953125" bestFit="1" customWidth="1"/>
    <col min="4" max="4" width="12.453125" bestFit="1" customWidth="1"/>
    <col min="5" max="6" width="15.81640625" bestFit="1" customWidth="1"/>
    <col min="7" max="7" width="20.1796875" hidden="1" customWidth="1"/>
  </cols>
  <sheetData>
    <row r="2" spans="1:7" x14ac:dyDescent="0.35">
      <c r="A2" s="10" t="s">
        <v>6</v>
      </c>
      <c r="B2" s="1" t="s">
        <v>725</v>
      </c>
      <c r="C2" s="42"/>
    </row>
    <row r="3" spans="1:7" ht="29" x14ac:dyDescent="0.35">
      <c r="A3" s="107" t="s">
        <v>7</v>
      </c>
      <c r="B3" s="72" t="s">
        <v>1009</v>
      </c>
      <c r="C3" s="42"/>
    </row>
    <row r="5" spans="1:7" x14ac:dyDescent="0.35">
      <c r="A5" s="352" t="s">
        <v>54</v>
      </c>
      <c r="B5" s="352"/>
      <c r="C5" s="352"/>
      <c r="D5" s="352"/>
      <c r="E5" s="352"/>
      <c r="F5" s="352"/>
      <c r="G5" s="352"/>
    </row>
    <row r="6" spans="1:7" x14ac:dyDescent="0.35">
      <c r="A6" s="13" t="s">
        <v>52</v>
      </c>
      <c r="B6" s="13" t="s">
        <v>53</v>
      </c>
      <c r="C6" s="13" t="s">
        <v>106</v>
      </c>
      <c r="D6" s="13" t="s">
        <v>12</v>
      </c>
      <c r="E6" s="13" t="s">
        <v>13</v>
      </c>
      <c r="F6" s="13" t="s">
        <v>15</v>
      </c>
      <c r="G6" s="13" t="s">
        <v>14</v>
      </c>
    </row>
    <row r="7" spans="1:7" x14ac:dyDescent="0.35">
      <c r="A7" s="34" t="s">
        <v>20</v>
      </c>
      <c r="B7" s="35"/>
      <c r="C7" s="34"/>
      <c r="D7" s="34"/>
      <c r="E7" s="34"/>
      <c r="F7" s="34"/>
      <c r="G7" s="34"/>
    </row>
    <row r="8" spans="1:7" x14ac:dyDescent="0.35">
      <c r="A8" s="7"/>
      <c r="B8" s="239" t="s">
        <v>569</v>
      </c>
      <c r="C8" s="7" t="s">
        <v>110</v>
      </c>
      <c r="D8" s="16">
        <v>0</v>
      </c>
      <c r="E8" s="6">
        <v>1</v>
      </c>
      <c r="F8" s="6">
        <v>1</v>
      </c>
      <c r="G8" s="16" t="s">
        <v>18</v>
      </c>
    </row>
    <row r="9" spans="1:7" x14ac:dyDescent="0.35">
      <c r="A9" s="7"/>
      <c r="B9" s="239" t="s">
        <v>570</v>
      </c>
      <c r="C9" s="7" t="s">
        <v>110</v>
      </c>
      <c r="D9" s="16">
        <v>0</v>
      </c>
      <c r="E9" s="6">
        <v>1</v>
      </c>
      <c r="F9" s="6">
        <v>1</v>
      </c>
      <c r="G9" s="16" t="s">
        <v>81</v>
      </c>
    </row>
    <row r="10" spans="1:7" x14ac:dyDescent="0.35">
      <c r="A10" s="7"/>
      <c r="B10" s="239" t="s">
        <v>571</v>
      </c>
      <c r="C10" s="7" t="s">
        <v>110</v>
      </c>
      <c r="D10" s="16">
        <v>0</v>
      </c>
      <c r="E10" s="6">
        <v>1</v>
      </c>
      <c r="F10" s="6">
        <v>1</v>
      </c>
      <c r="G10" s="16" t="s">
        <v>17</v>
      </c>
    </row>
    <row r="11" spans="1:7" s="179" customFormat="1" ht="29" x14ac:dyDescent="0.35">
      <c r="A11" s="7"/>
      <c r="B11" s="157" t="s">
        <v>1220</v>
      </c>
      <c r="C11" s="83" t="s">
        <v>110</v>
      </c>
      <c r="D11" s="16">
        <v>0</v>
      </c>
      <c r="E11" s="6">
        <v>1</v>
      </c>
      <c r="F11" s="6">
        <v>1</v>
      </c>
      <c r="G11" s="16"/>
    </row>
    <row r="12" spans="1:7" s="179" customFormat="1" ht="43.5" x14ac:dyDescent="0.35">
      <c r="A12" s="7"/>
      <c r="B12" s="157" t="s">
        <v>1221</v>
      </c>
      <c r="C12" s="83" t="s">
        <v>110</v>
      </c>
      <c r="D12" s="16">
        <v>0</v>
      </c>
      <c r="E12" s="6">
        <v>1</v>
      </c>
      <c r="F12" s="6">
        <v>1</v>
      </c>
      <c r="G12" s="16"/>
    </row>
    <row r="13" spans="1:7" s="179" customFormat="1" ht="43.5" x14ac:dyDescent="0.35">
      <c r="A13" s="7"/>
      <c r="B13" s="157" t="s">
        <v>1222</v>
      </c>
      <c r="C13" s="83" t="s">
        <v>110</v>
      </c>
      <c r="D13" s="16">
        <v>0</v>
      </c>
      <c r="E13" s="6">
        <v>1</v>
      </c>
      <c r="F13" s="6">
        <v>1</v>
      </c>
      <c r="G13" s="16"/>
    </row>
    <row r="14" spans="1:7" s="179" customFormat="1" ht="29" x14ac:dyDescent="0.35">
      <c r="A14" s="7"/>
      <c r="B14" s="173" t="s">
        <v>1223</v>
      </c>
      <c r="C14" s="83" t="s">
        <v>110</v>
      </c>
      <c r="D14" s="16">
        <v>0</v>
      </c>
      <c r="E14" s="6">
        <v>1</v>
      </c>
      <c r="F14" s="6">
        <v>1</v>
      </c>
      <c r="G14" s="16"/>
    </row>
    <row r="15" spans="1:7" s="179" customFormat="1" ht="29" x14ac:dyDescent="0.35">
      <c r="A15" s="7"/>
      <c r="B15" s="157" t="s">
        <v>1224</v>
      </c>
      <c r="C15" s="83" t="s">
        <v>110</v>
      </c>
      <c r="D15" s="16">
        <v>0</v>
      </c>
      <c r="E15" s="6">
        <v>1</v>
      </c>
      <c r="F15" s="6">
        <v>1</v>
      </c>
      <c r="G15" s="16"/>
    </row>
    <row r="16" spans="1:7" s="179" customFormat="1" x14ac:dyDescent="0.35">
      <c r="A16" s="31" t="s">
        <v>2</v>
      </c>
      <c r="B16" s="242"/>
      <c r="C16" s="31"/>
      <c r="D16" s="41"/>
      <c r="E16" s="163"/>
      <c r="F16" s="163"/>
      <c r="G16" s="41"/>
    </row>
    <row r="17" spans="1:7" x14ac:dyDescent="0.35">
      <c r="A17" s="7"/>
      <c r="B17" s="239" t="s">
        <v>572</v>
      </c>
      <c r="C17" s="7" t="s">
        <v>107</v>
      </c>
      <c r="D17" s="16">
        <v>0</v>
      </c>
      <c r="E17" s="6">
        <v>1</v>
      </c>
      <c r="F17" s="6">
        <v>1</v>
      </c>
      <c r="G17" s="109">
        <v>55</v>
      </c>
    </row>
    <row r="18" spans="1:7" x14ac:dyDescent="0.35">
      <c r="A18" s="7"/>
      <c r="B18" s="239" t="s">
        <v>573</v>
      </c>
      <c r="C18" s="7" t="s">
        <v>107</v>
      </c>
      <c r="D18" s="16">
        <v>0</v>
      </c>
      <c r="E18" s="6">
        <v>1</v>
      </c>
      <c r="F18" s="6">
        <v>1</v>
      </c>
      <c r="G18" s="109">
        <v>65</v>
      </c>
    </row>
    <row r="19" spans="1:7" x14ac:dyDescent="0.35">
      <c r="A19" s="7"/>
      <c r="B19" s="239" t="s">
        <v>574</v>
      </c>
      <c r="C19" s="7" t="s">
        <v>107</v>
      </c>
      <c r="D19" s="16">
        <v>0</v>
      </c>
      <c r="E19" s="6">
        <v>1</v>
      </c>
      <c r="F19" s="6">
        <v>1</v>
      </c>
      <c r="G19" s="109">
        <v>81</v>
      </c>
    </row>
    <row r="20" spans="1:7" ht="29" x14ac:dyDescent="0.35">
      <c r="A20" s="1"/>
      <c r="B20" s="72" t="s">
        <v>1225</v>
      </c>
      <c r="C20" s="87" t="s">
        <v>107</v>
      </c>
      <c r="D20" s="16">
        <v>0</v>
      </c>
      <c r="E20" s="6">
        <v>1</v>
      </c>
      <c r="F20" s="6">
        <v>1</v>
      </c>
      <c r="G20" s="1"/>
    </row>
  </sheetData>
  <mergeCells count="1">
    <mergeCell ref="A5:G5"/>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2:G11"/>
  <sheetViews>
    <sheetView workbookViewId="0">
      <selection activeCell="G1" sqref="G1:G1048576"/>
    </sheetView>
  </sheetViews>
  <sheetFormatPr baseColWidth="10" defaultColWidth="10.90625" defaultRowHeight="14.5" x14ac:dyDescent="0.35"/>
  <cols>
    <col min="1" max="1" width="19.26953125" bestFit="1" customWidth="1"/>
    <col min="2" max="2" width="35" bestFit="1" customWidth="1"/>
    <col min="3" max="3" width="46.1796875" bestFit="1" customWidth="1"/>
    <col min="4" max="4" width="12.453125" bestFit="1" customWidth="1"/>
    <col min="6" max="6" width="15.81640625" bestFit="1" customWidth="1"/>
    <col min="7" max="7" width="26" hidden="1" customWidth="1"/>
  </cols>
  <sheetData>
    <row r="2" spans="1:7" x14ac:dyDescent="0.35">
      <c r="A2" s="10" t="s">
        <v>6</v>
      </c>
      <c r="B2" s="1" t="s">
        <v>673</v>
      </c>
      <c r="C2" s="42"/>
    </row>
    <row r="3" spans="1:7" ht="29" x14ac:dyDescent="0.35">
      <c r="A3" s="107" t="s">
        <v>7</v>
      </c>
      <c r="B3" s="72" t="s">
        <v>1226</v>
      </c>
      <c r="C3" s="42"/>
    </row>
    <row r="5" spans="1:7" x14ac:dyDescent="0.35">
      <c r="A5" s="352" t="s">
        <v>54</v>
      </c>
      <c r="B5" s="352"/>
      <c r="C5" s="352"/>
      <c r="D5" s="352"/>
      <c r="E5" s="352"/>
      <c r="F5" s="352"/>
      <c r="G5" s="352"/>
    </row>
    <row r="6" spans="1:7" x14ac:dyDescent="0.35">
      <c r="A6" s="13" t="s">
        <v>52</v>
      </c>
      <c r="B6" s="13" t="s">
        <v>53</v>
      </c>
      <c r="C6" s="13" t="s">
        <v>106</v>
      </c>
      <c r="D6" s="13" t="s">
        <v>12</v>
      </c>
      <c r="E6" s="13" t="s">
        <v>13</v>
      </c>
      <c r="F6" s="13" t="s">
        <v>15</v>
      </c>
      <c r="G6" s="13" t="s">
        <v>73</v>
      </c>
    </row>
    <row r="7" spans="1:7" x14ac:dyDescent="0.35">
      <c r="A7" s="31" t="s">
        <v>2</v>
      </c>
      <c r="B7" s="32"/>
      <c r="C7" s="31"/>
      <c r="D7" s="41"/>
      <c r="E7" s="41"/>
      <c r="F7" s="41"/>
      <c r="G7" s="41"/>
    </row>
    <row r="8" spans="1:7" x14ac:dyDescent="0.35">
      <c r="A8" s="1"/>
      <c r="B8" s="237" t="s">
        <v>413</v>
      </c>
      <c r="C8" s="1" t="s">
        <v>107</v>
      </c>
      <c r="D8" s="14">
        <v>0</v>
      </c>
      <c r="E8" s="5">
        <v>1</v>
      </c>
      <c r="F8" s="5">
        <v>1</v>
      </c>
      <c r="G8" s="96">
        <f>4.7/7*100</f>
        <v>67.142857142857153</v>
      </c>
    </row>
    <row r="9" spans="1:7" x14ac:dyDescent="0.35">
      <c r="A9" s="1"/>
      <c r="B9" s="237" t="s">
        <v>414</v>
      </c>
      <c r="C9" s="1" t="s">
        <v>107</v>
      </c>
      <c r="D9" s="14">
        <v>0</v>
      </c>
      <c r="E9" s="5">
        <v>1</v>
      </c>
      <c r="F9" s="5">
        <v>1</v>
      </c>
      <c r="G9" s="96">
        <f>5.3/7*100</f>
        <v>75.714285714285708</v>
      </c>
    </row>
    <row r="10" spans="1:7" x14ac:dyDescent="0.35">
      <c r="A10" s="1"/>
      <c r="B10" s="237" t="s">
        <v>415</v>
      </c>
      <c r="C10" s="1" t="s">
        <v>107</v>
      </c>
      <c r="D10" s="14">
        <v>0</v>
      </c>
      <c r="E10" s="5">
        <v>1</v>
      </c>
      <c r="F10" s="5">
        <v>1</v>
      </c>
      <c r="G10" s="96">
        <f>5.5/7*100</f>
        <v>78.571428571428569</v>
      </c>
    </row>
    <row r="11" spans="1:7" x14ac:dyDescent="0.35">
      <c r="A11" s="1"/>
      <c r="B11" s="237" t="s">
        <v>416</v>
      </c>
      <c r="C11" s="1" t="s">
        <v>107</v>
      </c>
      <c r="D11" s="14">
        <v>0</v>
      </c>
      <c r="E11" s="5">
        <v>1</v>
      </c>
      <c r="F11" s="5">
        <v>1</v>
      </c>
      <c r="G11" s="96">
        <f>6.1/7*100</f>
        <v>87.142857142857139</v>
      </c>
    </row>
  </sheetData>
  <mergeCells count="1">
    <mergeCell ref="A5:G5"/>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2:H20"/>
  <sheetViews>
    <sheetView zoomScale="90" zoomScaleNormal="90" workbookViewId="0">
      <selection activeCell="H21" sqref="H21"/>
    </sheetView>
  </sheetViews>
  <sheetFormatPr baseColWidth="10" defaultColWidth="10.90625" defaultRowHeight="14.5" x14ac:dyDescent="0.35"/>
  <cols>
    <col min="1" max="1" width="20.453125" bestFit="1" customWidth="1"/>
    <col min="2" max="2" width="59.81640625" bestFit="1" customWidth="1"/>
    <col min="3" max="3" width="55.453125" bestFit="1" customWidth="1"/>
    <col min="4" max="4" width="12.453125" bestFit="1" customWidth="1"/>
    <col min="5" max="6" width="15.81640625" bestFit="1" customWidth="1"/>
    <col min="7" max="7" width="20.1796875" hidden="1" customWidth="1"/>
    <col min="8" max="8" width="22" bestFit="1" customWidth="1"/>
  </cols>
  <sheetData>
    <row r="2" spans="1:7" x14ac:dyDescent="0.35">
      <c r="A2" s="10" t="s">
        <v>6</v>
      </c>
      <c r="B2" s="1" t="s">
        <v>680</v>
      </c>
      <c r="C2" s="42"/>
    </row>
    <row r="3" spans="1:7" ht="43.5" x14ac:dyDescent="0.35">
      <c r="A3" s="107" t="s">
        <v>7</v>
      </c>
      <c r="B3" s="72" t="s">
        <v>1227</v>
      </c>
      <c r="C3" s="42"/>
    </row>
    <row r="5" spans="1:7" x14ac:dyDescent="0.35">
      <c r="A5" s="352" t="s">
        <v>54</v>
      </c>
      <c r="B5" s="352"/>
      <c r="C5" s="352"/>
      <c r="D5" s="352"/>
      <c r="E5" s="352"/>
      <c r="F5" s="352"/>
      <c r="G5" s="352"/>
    </row>
    <row r="6" spans="1:7" x14ac:dyDescent="0.35">
      <c r="A6" s="13" t="s">
        <v>52</v>
      </c>
      <c r="B6" s="13" t="s">
        <v>53</v>
      </c>
      <c r="C6" s="13" t="s">
        <v>106</v>
      </c>
      <c r="D6" s="13" t="s">
        <v>12</v>
      </c>
      <c r="E6" s="13" t="s">
        <v>13</v>
      </c>
      <c r="F6" s="13" t="s">
        <v>15</v>
      </c>
      <c r="G6" s="13" t="s">
        <v>14</v>
      </c>
    </row>
    <row r="7" spans="1:7" x14ac:dyDescent="0.35">
      <c r="A7" s="34" t="s">
        <v>20</v>
      </c>
      <c r="B7" s="35"/>
      <c r="C7" s="34"/>
      <c r="D7" s="34"/>
      <c r="E7" s="34"/>
      <c r="F7" s="34"/>
      <c r="G7" s="34"/>
    </row>
    <row r="8" spans="1:7" x14ac:dyDescent="0.35">
      <c r="A8" s="7"/>
      <c r="B8" s="239" t="s">
        <v>445</v>
      </c>
      <c r="C8" s="7" t="s">
        <v>110</v>
      </c>
      <c r="D8" s="8">
        <v>0</v>
      </c>
      <c r="E8" s="4">
        <v>1</v>
      </c>
      <c r="F8" s="4">
        <v>1</v>
      </c>
      <c r="G8" s="114">
        <f>8.5/10*100</f>
        <v>85</v>
      </c>
    </row>
    <row r="9" spans="1:7" x14ac:dyDescent="0.35">
      <c r="A9" s="7"/>
      <c r="B9" s="239" t="s">
        <v>446</v>
      </c>
      <c r="C9" s="7" t="s">
        <v>110</v>
      </c>
      <c r="D9" s="8">
        <v>0</v>
      </c>
      <c r="E9" s="4">
        <v>1</v>
      </c>
      <c r="F9" s="4">
        <v>1</v>
      </c>
      <c r="G9" s="114">
        <f>7.5/10*100</f>
        <v>75</v>
      </c>
    </row>
    <row r="10" spans="1:7" x14ac:dyDescent="0.35">
      <c r="A10" s="7"/>
      <c r="B10" s="239" t="s">
        <v>447</v>
      </c>
      <c r="C10" s="7" t="s">
        <v>110</v>
      </c>
      <c r="D10" s="8">
        <v>0</v>
      </c>
      <c r="E10" s="4">
        <v>1</v>
      </c>
      <c r="F10" s="4">
        <v>1</v>
      </c>
      <c r="G10" s="114">
        <f>8/10*100</f>
        <v>80</v>
      </c>
    </row>
    <row r="11" spans="1:7" x14ac:dyDescent="0.35">
      <c r="A11" s="7"/>
      <c r="B11" s="239" t="s">
        <v>448</v>
      </c>
      <c r="C11" s="7" t="s">
        <v>110</v>
      </c>
      <c r="D11" s="8">
        <v>0</v>
      </c>
      <c r="E11" s="4">
        <v>1</v>
      </c>
      <c r="F11" s="4">
        <v>1</v>
      </c>
      <c r="G11" s="114">
        <f>8.5/10*100</f>
        <v>85</v>
      </c>
    </row>
    <row r="12" spans="1:7" x14ac:dyDescent="0.35">
      <c r="A12" s="31" t="s">
        <v>2</v>
      </c>
      <c r="B12" s="32"/>
      <c r="C12" s="31"/>
      <c r="D12" s="38"/>
      <c r="E12" s="38"/>
      <c r="F12" s="38"/>
      <c r="G12" s="140"/>
    </row>
    <row r="13" spans="1:7" x14ac:dyDescent="0.35">
      <c r="A13" s="7"/>
      <c r="B13" s="134" t="s">
        <v>449</v>
      </c>
      <c r="C13" s="137" t="s">
        <v>107</v>
      </c>
      <c r="D13" s="8">
        <v>0</v>
      </c>
      <c r="E13" s="3">
        <v>1</v>
      </c>
      <c r="F13" s="3">
        <v>1</v>
      </c>
      <c r="G13" s="114">
        <f>7.5/10*100</f>
        <v>75</v>
      </c>
    </row>
    <row r="14" spans="1:7" x14ac:dyDescent="0.35">
      <c r="A14" s="7"/>
      <c r="B14" s="134" t="s">
        <v>450</v>
      </c>
      <c r="C14" s="137" t="s">
        <v>107</v>
      </c>
      <c r="D14" s="8">
        <v>0</v>
      </c>
      <c r="E14" s="3">
        <v>1</v>
      </c>
      <c r="F14" s="3">
        <v>1</v>
      </c>
      <c r="G14" s="114">
        <f>6/10*100</f>
        <v>60</v>
      </c>
    </row>
    <row r="17" spans="1:8" x14ac:dyDescent="0.35">
      <c r="A17" s="352" t="s">
        <v>883</v>
      </c>
      <c r="B17" s="352"/>
      <c r="C17" s="352"/>
      <c r="D17" s="352"/>
      <c r="E17" s="352"/>
      <c r="F17" s="352"/>
      <c r="G17" s="352"/>
    </row>
    <row r="18" spans="1:8" x14ac:dyDescent="0.35">
      <c r="A18" s="13" t="s">
        <v>52</v>
      </c>
      <c r="B18" s="13" t="s">
        <v>53</v>
      </c>
      <c r="C18" s="13" t="s">
        <v>106</v>
      </c>
      <c r="D18" s="13" t="s">
        <v>12</v>
      </c>
      <c r="E18" s="13" t="s">
        <v>13</v>
      </c>
      <c r="F18" s="13" t="s">
        <v>15</v>
      </c>
      <c r="G18" s="13" t="s">
        <v>14</v>
      </c>
    </row>
    <row r="19" spans="1:8" x14ac:dyDescent="0.35">
      <c r="A19" s="31" t="s">
        <v>2</v>
      </c>
      <c r="B19" s="31"/>
      <c r="C19" s="31"/>
      <c r="D19" s="31"/>
      <c r="E19" s="31"/>
      <c r="F19" s="31"/>
      <c r="G19" s="31"/>
    </row>
    <row r="20" spans="1:8" x14ac:dyDescent="0.35">
      <c r="A20" s="1"/>
      <c r="B20" s="1" t="s">
        <v>884</v>
      </c>
      <c r="C20" s="1"/>
      <c r="D20" s="1"/>
      <c r="E20" s="1"/>
      <c r="F20" s="1"/>
      <c r="G20" s="1"/>
      <c r="H20" t="s">
        <v>885</v>
      </c>
    </row>
  </sheetData>
  <mergeCells count="2">
    <mergeCell ref="A5:G5"/>
    <mergeCell ref="A17:G1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10"/>
  <sheetViews>
    <sheetView workbookViewId="0">
      <selection activeCell="B34" sqref="B34"/>
    </sheetView>
  </sheetViews>
  <sheetFormatPr baseColWidth="10" defaultColWidth="10.90625" defaultRowHeight="14.5" x14ac:dyDescent="0.35"/>
  <cols>
    <col min="1" max="1" width="19.26953125" bestFit="1" customWidth="1"/>
    <col min="2" max="2" width="45.54296875" customWidth="1"/>
    <col min="3" max="3" width="45.1796875" bestFit="1" customWidth="1"/>
    <col min="4" max="4" width="12.453125" bestFit="1" customWidth="1"/>
    <col min="5" max="6" width="15.81640625" bestFit="1" customWidth="1"/>
    <col min="7" max="7" width="20.1796875" hidden="1" customWidth="1"/>
  </cols>
  <sheetData>
    <row r="2" spans="1:7" x14ac:dyDescent="0.35">
      <c r="A2" s="10" t="s">
        <v>6</v>
      </c>
      <c r="B2" s="1" t="s">
        <v>726</v>
      </c>
      <c r="C2" s="42"/>
    </row>
    <row r="3" spans="1:7" ht="29" x14ac:dyDescent="0.35">
      <c r="A3" s="107" t="s">
        <v>7</v>
      </c>
      <c r="B3" s="72" t="s">
        <v>989</v>
      </c>
      <c r="C3" s="42"/>
    </row>
    <row r="5" spans="1:7" x14ac:dyDescent="0.35">
      <c r="A5" s="352" t="s">
        <v>54</v>
      </c>
      <c r="B5" s="352"/>
      <c r="C5" s="352"/>
      <c r="D5" s="352"/>
      <c r="E5" s="352"/>
      <c r="F5" s="352"/>
      <c r="G5" s="352"/>
    </row>
    <row r="6" spans="1:7" x14ac:dyDescent="0.35">
      <c r="A6" s="13" t="s">
        <v>52</v>
      </c>
      <c r="B6" s="13" t="s">
        <v>53</v>
      </c>
      <c r="C6" s="13" t="s">
        <v>106</v>
      </c>
      <c r="D6" s="13" t="s">
        <v>12</v>
      </c>
      <c r="E6" s="13" t="s">
        <v>13</v>
      </c>
      <c r="F6" s="13" t="s">
        <v>15</v>
      </c>
      <c r="G6" s="13" t="s">
        <v>14</v>
      </c>
    </row>
    <row r="7" spans="1:7" x14ac:dyDescent="0.35">
      <c r="A7" s="31" t="s">
        <v>2</v>
      </c>
      <c r="B7" s="32"/>
      <c r="C7" s="31"/>
      <c r="D7" s="31"/>
      <c r="E7" s="31"/>
      <c r="F7" s="31"/>
      <c r="G7" s="31"/>
    </row>
    <row r="8" spans="1:7" x14ac:dyDescent="0.35">
      <c r="A8" s="1"/>
      <c r="B8" s="237" t="s">
        <v>575</v>
      </c>
      <c r="C8" s="1" t="s">
        <v>727</v>
      </c>
      <c r="D8" s="14">
        <v>0</v>
      </c>
      <c r="E8" s="14">
        <v>1</v>
      </c>
      <c r="F8" s="14">
        <v>1</v>
      </c>
      <c r="G8" s="14">
        <v>7</v>
      </c>
    </row>
    <row r="9" spans="1:7" x14ac:dyDescent="0.35">
      <c r="A9" s="1"/>
      <c r="B9" s="237" t="s">
        <v>576</v>
      </c>
      <c r="C9" s="1" t="s">
        <v>107</v>
      </c>
      <c r="D9" s="14">
        <v>0</v>
      </c>
      <c r="E9" s="14">
        <v>1</v>
      </c>
      <c r="F9" s="14">
        <v>1</v>
      </c>
      <c r="G9" s="14">
        <v>10</v>
      </c>
    </row>
    <row r="10" spans="1:7" x14ac:dyDescent="0.35">
      <c r="A10" s="1"/>
      <c r="B10" s="237" t="s">
        <v>577</v>
      </c>
      <c r="C10" s="1" t="s">
        <v>728</v>
      </c>
      <c r="D10" s="14">
        <v>0</v>
      </c>
      <c r="E10" s="14">
        <v>1</v>
      </c>
      <c r="F10" s="14">
        <v>1</v>
      </c>
      <c r="G10" s="14">
        <v>10</v>
      </c>
    </row>
  </sheetData>
  <mergeCells count="1">
    <mergeCell ref="A5:G5"/>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2:G32"/>
  <sheetViews>
    <sheetView topLeftCell="A10" zoomScaleNormal="100" workbookViewId="0">
      <selection activeCell="C29" sqref="C29"/>
    </sheetView>
  </sheetViews>
  <sheetFormatPr baseColWidth="10" defaultColWidth="10.90625" defaultRowHeight="14.5" x14ac:dyDescent="0.35"/>
  <cols>
    <col min="1" max="1" width="19.26953125" bestFit="1" customWidth="1"/>
    <col min="2" max="2" width="60.26953125" bestFit="1" customWidth="1"/>
    <col min="3" max="3" width="68.26953125" bestFit="1" customWidth="1"/>
    <col min="4" max="4" width="12.453125" bestFit="1" customWidth="1"/>
    <col min="5" max="6" width="15.81640625" bestFit="1" customWidth="1"/>
    <col min="7" max="7" width="26" hidden="1" customWidth="1"/>
  </cols>
  <sheetData>
    <row r="2" spans="1:7" x14ac:dyDescent="0.35">
      <c r="A2" s="10" t="s">
        <v>6</v>
      </c>
      <c r="B2" s="1" t="s">
        <v>735</v>
      </c>
      <c r="C2" s="42"/>
    </row>
    <row r="3" spans="1:7" ht="29" x14ac:dyDescent="0.35">
      <c r="A3" s="107" t="s">
        <v>7</v>
      </c>
      <c r="B3" s="72" t="s">
        <v>736</v>
      </c>
      <c r="C3" s="42"/>
    </row>
    <row r="5" spans="1:7" x14ac:dyDescent="0.35">
      <c r="A5" s="352" t="s">
        <v>54</v>
      </c>
      <c r="B5" s="352"/>
      <c r="C5" s="352"/>
      <c r="D5" s="352"/>
      <c r="E5" s="352"/>
      <c r="F5" s="352"/>
      <c r="G5" s="352"/>
    </row>
    <row r="6" spans="1:7" x14ac:dyDescent="0.35">
      <c r="A6" s="13" t="s">
        <v>52</v>
      </c>
      <c r="B6" s="13" t="s">
        <v>53</v>
      </c>
      <c r="C6" s="13" t="s">
        <v>106</v>
      </c>
      <c r="D6" s="13" t="s">
        <v>12</v>
      </c>
      <c r="E6" s="13" t="s">
        <v>13</v>
      </c>
      <c r="F6" s="13" t="s">
        <v>15</v>
      </c>
      <c r="G6" s="13" t="s">
        <v>73</v>
      </c>
    </row>
    <row r="7" spans="1:7" x14ac:dyDescent="0.35">
      <c r="A7" s="9" t="s">
        <v>69</v>
      </c>
      <c r="B7" s="126"/>
      <c r="C7" s="9"/>
      <c r="D7" s="9"/>
      <c r="E7" s="9"/>
      <c r="F7" s="9"/>
      <c r="G7" s="9"/>
    </row>
    <row r="8" spans="1:7" x14ac:dyDescent="0.35">
      <c r="A8" s="7"/>
      <c r="B8" s="239" t="s">
        <v>605</v>
      </c>
      <c r="C8" s="7" t="s">
        <v>119</v>
      </c>
      <c r="D8" s="16">
        <v>0</v>
      </c>
      <c r="E8" s="6">
        <v>1</v>
      </c>
      <c r="F8" s="6">
        <v>1</v>
      </c>
      <c r="G8" s="109">
        <v>80</v>
      </c>
    </row>
    <row r="9" spans="1:7" x14ac:dyDescent="0.35">
      <c r="A9" s="7"/>
      <c r="B9" s="239" t="s">
        <v>606</v>
      </c>
      <c r="C9" s="7" t="s">
        <v>119</v>
      </c>
      <c r="D9" s="16">
        <v>0</v>
      </c>
      <c r="E9" s="6">
        <v>1</v>
      </c>
      <c r="F9" s="6">
        <v>1</v>
      </c>
      <c r="G9" s="109">
        <v>78</v>
      </c>
    </row>
    <row r="10" spans="1:7" x14ac:dyDescent="0.35">
      <c r="A10" s="7"/>
      <c r="B10" s="239" t="s">
        <v>607</v>
      </c>
      <c r="C10" s="7" t="s">
        <v>119</v>
      </c>
      <c r="D10" s="16">
        <v>0</v>
      </c>
      <c r="E10" s="6">
        <v>1</v>
      </c>
      <c r="F10" s="6">
        <v>1</v>
      </c>
      <c r="G10" s="109">
        <v>84</v>
      </c>
    </row>
    <row r="11" spans="1:7" x14ac:dyDescent="0.35">
      <c r="A11" s="7"/>
      <c r="B11" s="239" t="s">
        <v>604</v>
      </c>
      <c r="C11" s="7" t="s">
        <v>675</v>
      </c>
      <c r="D11" s="16">
        <v>0</v>
      </c>
      <c r="E11" s="6">
        <v>1</v>
      </c>
      <c r="F11" s="6">
        <v>1</v>
      </c>
      <c r="G11" s="109">
        <v>66</v>
      </c>
    </row>
    <row r="12" spans="1:7" x14ac:dyDescent="0.35">
      <c r="A12" s="66" t="s">
        <v>71</v>
      </c>
      <c r="B12" s="264"/>
      <c r="C12" s="66"/>
      <c r="D12" s="70"/>
      <c r="E12" s="166"/>
      <c r="F12" s="166"/>
      <c r="G12" s="70"/>
    </row>
    <row r="13" spans="1:7" x14ac:dyDescent="0.35">
      <c r="A13" s="7"/>
      <c r="B13" s="239" t="s">
        <v>608</v>
      </c>
      <c r="C13" s="7" t="s">
        <v>120</v>
      </c>
      <c r="D13" s="16">
        <v>0</v>
      </c>
      <c r="E13" s="6">
        <v>1</v>
      </c>
      <c r="F13" s="6">
        <v>1</v>
      </c>
      <c r="G13" s="109">
        <v>96</v>
      </c>
    </row>
    <row r="14" spans="1:7" x14ac:dyDescent="0.35">
      <c r="A14" s="7"/>
      <c r="B14" s="239" t="s">
        <v>609</v>
      </c>
      <c r="C14" s="7" t="s">
        <v>120</v>
      </c>
      <c r="D14" s="16">
        <v>0</v>
      </c>
      <c r="E14" s="6">
        <v>1</v>
      </c>
      <c r="F14" s="6">
        <v>1</v>
      </c>
      <c r="G14" s="109">
        <v>86</v>
      </c>
    </row>
    <row r="15" spans="1:7" x14ac:dyDescent="0.35">
      <c r="A15" s="7"/>
      <c r="B15" s="239" t="s">
        <v>610</v>
      </c>
      <c r="C15" s="7" t="s">
        <v>658</v>
      </c>
      <c r="D15" s="16">
        <v>0</v>
      </c>
      <c r="E15" s="6">
        <v>1</v>
      </c>
      <c r="F15" s="6">
        <v>1</v>
      </c>
      <c r="G15" s="109">
        <v>80</v>
      </c>
    </row>
    <row r="16" spans="1:7" x14ac:dyDescent="0.35">
      <c r="A16" s="27" t="s">
        <v>56</v>
      </c>
      <c r="B16" s="263"/>
      <c r="C16" s="27"/>
      <c r="D16" s="40"/>
      <c r="E16" s="167"/>
      <c r="F16" s="167"/>
      <c r="G16" s="154"/>
    </row>
    <row r="17" spans="1:7" x14ac:dyDescent="0.35">
      <c r="A17" s="7"/>
      <c r="B17" s="239" t="s">
        <v>611</v>
      </c>
      <c r="C17" s="7" t="s">
        <v>732</v>
      </c>
      <c r="D17" s="16">
        <v>0</v>
      </c>
      <c r="E17" s="6">
        <v>1</v>
      </c>
      <c r="F17" s="6">
        <v>1</v>
      </c>
      <c r="G17" s="109">
        <v>52</v>
      </c>
    </row>
    <row r="18" spans="1:7" x14ac:dyDescent="0.35">
      <c r="A18" s="7"/>
      <c r="B18" s="239" t="s">
        <v>612</v>
      </c>
      <c r="C18" s="7" t="s">
        <v>658</v>
      </c>
      <c r="D18" s="16">
        <v>0</v>
      </c>
      <c r="E18" s="6">
        <v>1</v>
      </c>
      <c r="F18" s="6">
        <v>1</v>
      </c>
      <c r="G18" s="109">
        <v>84</v>
      </c>
    </row>
    <row r="19" spans="1:7" x14ac:dyDescent="0.35">
      <c r="A19" s="31" t="s">
        <v>2</v>
      </c>
      <c r="B19" s="242"/>
      <c r="C19" s="31"/>
      <c r="D19" s="41"/>
      <c r="E19" s="163"/>
      <c r="F19" s="163"/>
      <c r="G19" s="41"/>
    </row>
    <row r="20" spans="1:7" x14ac:dyDescent="0.35">
      <c r="A20" s="7"/>
      <c r="B20" s="239" t="s">
        <v>613</v>
      </c>
      <c r="C20" s="7" t="s">
        <v>107</v>
      </c>
      <c r="D20" s="16">
        <v>0</v>
      </c>
      <c r="E20" s="6">
        <v>1</v>
      </c>
      <c r="F20" s="6">
        <v>1</v>
      </c>
      <c r="G20" s="109">
        <v>74</v>
      </c>
    </row>
    <row r="21" spans="1:7" x14ac:dyDescent="0.35">
      <c r="A21" s="7"/>
      <c r="B21" s="239" t="s">
        <v>614</v>
      </c>
      <c r="C21" s="7" t="s">
        <v>107</v>
      </c>
      <c r="D21" s="16">
        <v>0</v>
      </c>
      <c r="E21" s="6">
        <v>1</v>
      </c>
      <c r="F21" s="6">
        <v>1</v>
      </c>
      <c r="G21" s="109">
        <v>60</v>
      </c>
    </row>
    <row r="22" spans="1:7" s="290" customFormat="1" x14ac:dyDescent="0.35">
      <c r="A22" s="7"/>
      <c r="B22" s="173" t="s">
        <v>1471</v>
      </c>
      <c r="C22" s="7" t="s">
        <v>107</v>
      </c>
      <c r="D22" s="16">
        <v>0</v>
      </c>
      <c r="E22" s="6">
        <v>1</v>
      </c>
      <c r="F22" s="6">
        <v>1</v>
      </c>
      <c r="G22" s="109"/>
    </row>
    <row r="23" spans="1:7" x14ac:dyDescent="0.35">
      <c r="A23" s="7"/>
      <c r="B23" s="239" t="s">
        <v>615</v>
      </c>
      <c r="C23" s="7" t="s">
        <v>107</v>
      </c>
      <c r="D23" s="16">
        <v>0</v>
      </c>
      <c r="E23" s="6">
        <v>1</v>
      </c>
      <c r="F23" s="6">
        <v>1</v>
      </c>
      <c r="G23" s="109">
        <v>67</v>
      </c>
    </row>
    <row r="24" spans="1:7" s="290" customFormat="1" x14ac:dyDescent="0.35">
      <c r="A24" s="7"/>
      <c r="B24" s="111" t="s">
        <v>1055</v>
      </c>
      <c r="C24" s="7" t="s">
        <v>107</v>
      </c>
      <c r="D24" s="16">
        <v>0</v>
      </c>
      <c r="E24" s="6">
        <v>1</v>
      </c>
      <c r="F24" s="6">
        <v>1</v>
      </c>
      <c r="G24" s="109"/>
    </row>
    <row r="25" spans="1:7" x14ac:dyDescent="0.35">
      <c r="A25" s="7"/>
      <c r="B25" s="111" t="s">
        <v>1056</v>
      </c>
      <c r="C25" s="7" t="s">
        <v>107</v>
      </c>
      <c r="D25" s="16">
        <v>0</v>
      </c>
      <c r="E25" s="6">
        <v>1</v>
      </c>
      <c r="F25" s="6">
        <v>1</v>
      </c>
      <c r="G25" s="109">
        <v>58</v>
      </c>
    </row>
    <row r="26" spans="1:7" s="290" customFormat="1" x14ac:dyDescent="0.35">
      <c r="A26" s="7"/>
      <c r="B26" s="250" t="s">
        <v>1057</v>
      </c>
      <c r="C26" s="7" t="s">
        <v>107</v>
      </c>
      <c r="D26" s="16">
        <v>0</v>
      </c>
      <c r="E26" s="6">
        <v>2</v>
      </c>
      <c r="F26" s="6">
        <v>2</v>
      </c>
      <c r="G26" s="109"/>
    </row>
    <row r="27" spans="1:7" x14ac:dyDescent="0.35">
      <c r="A27" s="7"/>
      <c r="B27" s="239" t="s">
        <v>616</v>
      </c>
      <c r="C27" s="7" t="s">
        <v>107</v>
      </c>
      <c r="D27" s="16">
        <v>0</v>
      </c>
      <c r="E27" s="6">
        <v>1</v>
      </c>
      <c r="F27" s="6">
        <v>1</v>
      </c>
      <c r="G27" s="109">
        <v>64</v>
      </c>
    </row>
    <row r="28" spans="1:7" x14ac:dyDescent="0.35">
      <c r="A28" s="7"/>
      <c r="B28" s="72" t="s">
        <v>1470</v>
      </c>
      <c r="C28" s="7" t="s">
        <v>107</v>
      </c>
      <c r="D28" s="16">
        <v>0</v>
      </c>
      <c r="E28" s="6">
        <v>1</v>
      </c>
      <c r="F28" s="6">
        <v>1</v>
      </c>
      <c r="G28" s="109">
        <v>54</v>
      </c>
    </row>
    <row r="29" spans="1:7" x14ac:dyDescent="0.35">
      <c r="A29" s="1"/>
      <c r="B29" s="72" t="s">
        <v>1058</v>
      </c>
      <c r="C29" s="7" t="s">
        <v>107</v>
      </c>
      <c r="D29" s="16">
        <v>0</v>
      </c>
      <c r="E29" s="6">
        <v>2</v>
      </c>
      <c r="F29" s="6">
        <v>2</v>
      </c>
      <c r="G29" s="236"/>
    </row>
    <row r="30" spans="1:7" x14ac:dyDescent="0.35">
      <c r="A30" s="1"/>
      <c r="B30" s="239" t="s">
        <v>617</v>
      </c>
      <c r="C30" s="7" t="s">
        <v>107</v>
      </c>
      <c r="D30" s="16">
        <v>0</v>
      </c>
      <c r="E30" s="6">
        <v>1</v>
      </c>
      <c r="F30" s="6">
        <v>1</v>
      </c>
      <c r="G30" s="109">
        <v>74</v>
      </c>
    </row>
    <row r="31" spans="1:7" ht="29" x14ac:dyDescent="0.35">
      <c r="A31" s="1"/>
      <c r="B31" s="72" t="s">
        <v>1228</v>
      </c>
      <c r="C31" s="87" t="s">
        <v>107</v>
      </c>
      <c r="D31" s="16">
        <v>0</v>
      </c>
      <c r="E31" s="6">
        <v>1</v>
      </c>
      <c r="F31" s="6">
        <v>1</v>
      </c>
      <c r="G31" s="109">
        <v>77</v>
      </c>
    </row>
    <row r="32" spans="1:7" x14ac:dyDescent="0.35">
      <c r="A32" s="1"/>
      <c r="B32" s="239" t="s">
        <v>618</v>
      </c>
      <c r="C32" s="7" t="s">
        <v>107</v>
      </c>
      <c r="D32" s="16">
        <v>0</v>
      </c>
      <c r="E32" s="6">
        <v>1</v>
      </c>
      <c r="F32" s="6">
        <v>1</v>
      </c>
      <c r="G32" s="109">
        <v>66</v>
      </c>
    </row>
  </sheetData>
  <sortState xmlns:xlrd2="http://schemas.microsoft.com/office/spreadsheetml/2017/richdata2" ref="B8:F11">
    <sortCondition ref="B8:B11"/>
  </sortState>
  <mergeCells count="1">
    <mergeCell ref="A5:G5"/>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2:G50"/>
  <sheetViews>
    <sheetView topLeftCell="A22" zoomScale="90" zoomScaleNormal="90" workbookViewId="0">
      <selection activeCell="C54" sqref="C54"/>
    </sheetView>
  </sheetViews>
  <sheetFormatPr baseColWidth="10" defaultColWidth="10.90625" defaultRowHeight="14.5" x14ac:dyDescent="0.35"/>
  <cols>
    <col min="1" max="1" width="19.26953125" bestFit="1" customWidth="1"/>
    <col min="2" max="2" width="92.90625" customWidth="1"/>
    <col min="3" max="3" width="46.54296875" bestFit="1" customWidth="1"/>
    <col min="4" max="4" width="12.453125" bestFit="1" customWidth="1"/>
    <col min="5" max="6" width="15.81640625" bestFit="1" customWidth="1"/>
    <col min="7" max="7" width="26" hidden="1" customWidth="1"/>
  </cols>
  <sheetData>
    <row r="2" spans="1:7" x14ac:dyDescent="0.35">
      <c r="A2" s="10" t="s">
        <v>6</v>
      </c>
      <c r="B2" s="1" t="s">
        <v>721</v>
      </c>
      <c r="C2" s="42"/>
    </row>
    <row r="3" spans="1:7" ht="29" x14ac:dyDescent="0.35">
      <c r="A3" s="107" t="s">
        <v>7</v>
      </c>
      <c r="B3" s="72" t="s">
        <v>1233</v>
      </c>
      <c r="C3" s="42"/>
    </row>
    <row r="5" spans="1:7" x14ac:dyDescent="0.35">
      <c r="A5" s="352" t="s">
        <v>54</v>
      </c>
      <c r="B5" s="352"/>
      <c r="C5" s="352"/>
      <c r="D5" s="352"/>
      <c r="E5" s="352"/>
      <c r="F5" s="352"/>
      <c r="G5" s="352"/>
    </row>
    <row r="6" spans="1:7" x14ac:dyDescent="0.35">
      <c r="A6" s="13" t="s">
        <v>52</v>
      </c>
      <c r="B6" s="13" t="s">
        <v>53</v>
      </c>
      <c r="C6" s="13" t="s">
        <v>106</v>
      </c>
      <c r="D6" s="13" t="s">
        <v>12</v>
      </c>
      <c r="E6" s="13" t="s">
        <v>13</v>
      </c>
      <c r="F6" s="13" t="s">
        <v>15</v>
      </c>
      <c r="G6" s="13" t="s">
        <v>73</v>
      </c>
    </row>
    <row r="7" spans="1:7" x14ac:dyDescent="0.35">
      <c r="A7" s="34" t="s">
        <v>20</v>
      </c>
      <c r="B7" s="35"/>
      <c r="C7" s="34"/>
      <c r="D7" s="69"/>
      <c r="E7" s="69"/>
      <c r="F7" s="69"/>
      <c r="G7" s="69"/>
    </row>
    <row r="8" spans="1:7" x14ac:dyDescent="0.35">
      <c r="A8" s="7"/>
      <c r="B8" s="239" t="s">
        <v>547</v>
      </c>
      <c r="C8" s="7" t="s">
        <v>110</v>
      </c>
      <c r="D8" s="6">
        <v>1</v>
      </c>
      <c r="E8" s="6">
        <v>0</v>
      </c>
      <c r="F8" s="6">
        <v>1</v>
      </c>
      <c r="G8" s="109">
        <v>4.5</v>
      </c>
    </row>
    <row r="9" spans="1:7" ht="29" x14ac:dyDescent="0.35">
      <c r="A9" s="7"/>
      <c r="B9" s="157" t="s">
        <v>1232</v>
      </c>
      <c r="C9" s="87" t="s">
        <v>110</v>
      </c>
      <c r="D9" s="6">
        <v>0</v>
      </c>
      <c r="E9" s="6">
        <v>1</v>
      </c>
      <c r="F9" s="6">
        <v>1</v>
      </c>
      <c r="G9" s="109">
        <v>6.5</v>
      </c>
    </row>
    <row r="10" spans="1:7" x14ac:dyDescent="0.35">
      <c r="A10" s="7"/>
      <c r="B10" s="239" t="s">
        <v>425</v>
      </c>
      <c r="C10" s="7" t="s">
        <v>110</v>
      </c>
      <c r="D10" s="6">
        <v>0</v>
      </c>
      <c r="E10" s="6">
        <v>1</v>
      </c>
      <c r="F10" s="6">
        <v>1</v>
      </c>
      <c r="G10" s="109">
        <v>8.5</v>
      </c>
    </row>
    <row r="11" spans="1:7" x14ac:dyDescent="0.35">
      <c r="A11" s="7"/>
      <c r="B11" s="239" t="s">
        <v>426</v>
      </c>
      <c r="C11" s="7" t="s">
        <v>110</v>
      </c>
      <c r="D11" s="6">
        <v>0</v>
      </c>
      <c r="E11" s="6">
        <v>1</v>
      </c>
      <c r="F11" s="6">
        <v>1</v>
      </c>
      <c r="G11" s="109">
        <v>6</v>
      </c>
    </row>
    <row r="12" spans="1:7" x14ac:dyDescent="0.35">
      <c r="A12" s="7"/>
      <c r="B12" s="239" t="s">
        <v>548</v>
      </c>
      <c r="C12" s="7" t="s">
        <v>110</v>
      </c>
      <c r="D12" s="6">
        <v>1</v>
      </c>
      <c r="E12" s="6">
        <v>0</v>
      </c>
      <c r="F12" s="6">
        <v>1</v>
      </c>
      <c r="G12" s="109">
        <v>4</v>
      </c>
    </row>
    <row r="13" spans="1:7" x14ac:dyDescent="0.35">
      <c r="A13" s="7"/>
      <c r="B13" s="239" t="s">
        <v>549</v>
      </c>
      <c r="C13" s="7" t="s">
        <v>629</v>
      </c>
      <c r="D13" s="6">
        <v>1</v>
      </c>
      <c r="E13" s="6">
        <v>0</v>
      </c>
      <c r="F13" s="6">
        <v>1</v>
      </c>
      <c r="G13" s="109">
        <f>(10/20+10/20+11/20)/3*100</f>
        <v>51.666666666666671</v>
      </c>
    </row>
    <row r="14" spans="1:7" s="290" customFormat="1" ht="43.5" x14ac:dyDescent="0.35">
      <c r="A14" s="7"/>
      <c r="B14" s="157" t="s">
        <v>1499</v>
      </c>
      <c r="C14" s="87" t="s">
        <v>110</v>
      </c>
      <c r="D14" s="6">
        <v>0</v>
      </c>
      <c r="E14" s="6">
        <v>1</v>
      </c>
      <c r="F14" s="6">
        <v>1</v>
      </c>
      <c r="G14" s="109"/>
    </row>
    <row r="15" spans="1:7" x14ac:dyDescent="0.35">
      <c r="A15" s="7"/>
      <c r="B15" s="239" t="s">
        <v>550</v>
      </c>
      <c r="C15" s="7" t="s">
        <v>110</v>
      </c>
      <c r="D15" s="6">
        <v>0</v>
      </c>
      <c r="E15" s="6">
        <v>3</v>
      </c>
      <c r="F15" s="6">
        <v>3</v>
      </c>
      <c r="G15" s="109">
        <f>16/20*100</f>
        <v>80</v>
      </c>
    </row>
    <row r="16" spans="1:7" x14ac:dyDescent="0.35">
      <c r="A16" s="7"/>
      <c r="B16" s="239" t="s">
        <v>551</v>
      </c>
      <c r="C16" s="7" t="s">
        <v>110</v>
      </c>
      <c r="D16" s="6">
        <v>0</v>
      </c>
      <c r="E16" s="6">
        <v>1</v>
      </c>
      <c r="F16" s="6">
        <v>1</v>
      </c>
      <c r="G16" s="109" t="s">
        <v>723</v>
      </c>
    </row>
    <row r="17" spans="1:7" x14ac:dyDescent="0.35">
      <c r="A17" s="7"/>
      <c r="B17" s="239" t="s">
        <v>552</v>
      </c>
      <c r="C17" s="7" t="s">
        <v>110</v>
      </c>
      <c r="D17" s="6">
        <v>0</v>
      </c>
      <c r="E17" s="6">
        <v>7</v>
      </c>
      <c r="F17" s="6">
        <v>7</v>
      </c>
      <c r="G17" s="109" t="s">
        <v>78</v>
      </c>
    </row>
    <row r="18" spans="1:7" s="223" customFormat="1" x14ac:dyDescent="0.35">
      <c r="A18" s="7"/>
      <c r="B18" s="239" t="s">
        <v>553</v>
      </c>
      <c r="C18" s="7" t="s">
        <v>110</v>
      </c>
      <c r="D18" s="6">
        <v>0</v>
      </c>
      <c r="E18" s="6">
        <v>1</v>
      </c>
      <c r="F18" s="6">
        <v>1</v>
      </c>
      <c r="G18" s="109" t="s">
        <v>78</v>
      </c>
    </row>
    <row r="19" spans="1:7" ht="29" x14ac:dyDescent="0.35">
      <c r="A19" s="7"/>
      <c r="B19" s="157" t="s">
        <v>1231</v>
      </c>
      <c r="C19" s="87" t="s">
        <v>886</v>
      </c>
      <c r="D19" s="6">
        <v>1</v>
      </c>
      <c r="E19" s="6">
        <v>0</v>
      </c>
      <c r="F19" s="6">
        <v>1</v>
      </c>
      <c r="G19" s="109" t="s">
        <v>79</v>
      </c>
    </row>
    <row r="20" spans="1:7" ht="29" x14ac:dyDescent="0.35">
      <c r="A20" s="7"/>
      <c r="B20" s="157" t="s">
        <v>1505</v>
      </c>
      <c r="C20" s="87" t="s">
        <v>110</v>
      </c>
      <c r="D20" s="6">
        <v>0</v>
      </c>
      <c r="E20" s="6">
        <v>1</v>
      </c>
      <c r="F20" s="6">
        <v>1</v>
      </c>
      <c r="G20" s="109" t="s">
        <v>724</v>
      </c>
    </row>
    <row r="21" spans="1:7" x14ac:dyDescent="0.35">
      <c r="A21" s="7"/>
      <c r="B21" s="111" t="s">
        <v>1036</v>
      </c>
      <c r="C21" s="7" t="s">
        <v>110</v>
      </c>
      <c r="D21" s="6">
        <v>0</v>
      </c>
      <c r="E21" s="6">
        <v>1</v>
      </c>
      <c r="F21" s="6">
        <v>1</v>
      </c>
      <c r="G21" s="109">
        <f>18/20*100</f>
        <v>90</v>
      </c>
    </row>
    <row r="22" spans="1:7" x14ac:dyDescent="0.35">
      <c r="A22" s="7"/>
      <c r="B22" s="239" t="s">
        <v>554</v>
      </c>
      <c r="C22" s="7" t="s">
        <v>110</v>
      </c>
      <c r="D22" s="6">
        <v>0</v>
      </c>
      <c r="E22" s="6">
        <v>2</v>
      </c>
      <c r="F22" s="6">
        <v>2</v>
      </c>
      <c r="G22" s="109">
        <f>(12/20+13/20)/2*100</f>
        <v>62.5</v>
      </c>
    </row>
    <row r="23" spans="1:7" ht="29" x14ac:dyDescent="0.35">
      <c r="A23" s="7"/>
      <c r="B23" s="157" t="s">
        <v>1229</v>
      </c>
      <c r="C23" s="87" t="s">
        <v>110</v>
      </c>
      <c r="D23" s="6">
        <v>0</v>
      </c>
      <c r="E23" s="6">
        <v>1</v>
      </c>
      <c r="F23" s="6">
        <v>1</v>
      </c>
      <c r="G23" s="109">
        <f>11/20*100</f>
        <v>55.000000000000007</v>
      </c>
    </row>
    <row r="24" spans="1:7" x14ac:dyDescent="0.35">
      <c r="A24" s="7"/>
      <c r="B24" s="239" t="s">
        <v>555</v>
      </c>
      <c r="C24" s="7" t="s">
        <v>110</v>
      </c>
      <c r="D24" s="6">
        <v>0</v>
      </c>
      <c r="E24" s="6">
        <v>2</v>
      </c>
      <c r="F24" s="6">
        <v>2</v>
      </c>
      <c r="G24" s="109">
        <f>11/20*100</f>
        <v>55.000000000000007</v>
      </c>
    </row>
    <row r="25" spans="1:7" s="179" customFormat="1" x14ac:dyDescent="0.35">
      <c r="A25" s="7"/>
      <c r="B25" s="239" t="s">
        <v>556</v>
      </c>
      <c r="C25" s="7" t="s">
        <v>110</v>
      </c>
      <c r="D25" s="6">
        <v>0</v>
      </c>
      <c r="E25" s="6">
        <v>1</v>
      </c>
      <c r="F25" s="6">
        <v>1</v>
      </c>
      <c r="G25" s="109"/>
    </row>
    <row r="26" spans="1:7" s="179" customFormat="1" ht="29" x14ac:dyDescent="0.35">
      <c r="A26" s="7"/>
      <c r="B26" s="157" t="s">
        <v>1230</v>
      </c>
      <c r="C26" s="87" t="s">
        <v>110</v>
      </c>
      <c r="D26" s="6">
        <v>0</v>
      </c>
      <c r="E26" s="6">
        <v>1</v>
      </c>
      <c r="F26" s="6">
        <v>1</v>
      </c>
      <c r="G26" s="109"/>
    </row>
    <row r="27" spans="1:7" s="179" customFormat="1" x14ac:dyDescent="0.35">
      <c r="A27" s="7"/>
      <c r="B27" s="239" t="s">
        <v>557</v>
      </c>
      <c r="C27" s="7" t="s">
        <v>110</v>
      </c>
      <c r="D27" s="6">
        <v>0</v>
      </c>
      <c r="E27" s="6">
        <v>2</v>
      </c>
      <c r="F27" s="6">
        <v>2</v>
      </c>
      <c r="G27" s="109"/>
    </row>
    <row r="28" spans="1:7" s="223" customFormat="1" x14ac:dyDescent="0.35">
      <c r="A28" s="7"/>
      <c r="B28" s="239" t="s">
        <v>558</v>
      </c>
      <c r="C28" s="7" t="s">
        <v>110</v>
      </c>
      <c r="D28" s="6">
        <v>0</v>
      </c>
      <c r="E28" s="6">
        <v>2</v>
      </c>
      <c r="F28" s="6">
        <v>2</v>
      </c>
      <c r="G28" s="109" t="s">
        <v>1076</v>
      </c>
    </row>
    <row r="29" spans="1:7" s="223" customFormat="1" x14ac:dyDescent="0.35">
      <c r="A29" s="7"/>
      <c r="B29" s="157" t="s">
        <v>1037</v>
      </c>
      <c r="C29" s="7" t="s">
        <v>110</v>
      </c>
      <c r="D29" s="6">
        <v>0</v>
      </c>
      <c r="E29" s="6">
        <v>1</v>
      </c>
      <c r="F29" s="6">
        <v>1</v>
      </c>
      <c r="G29" s="109" t="s">
        <v>78</v>
      </c>
    </row>
    <row r="30" spans="1:7" s="290" customFormat="1" ht="29" x14ac:dyDescent="0.35">
      <c r="A30" s="7"/>
      <c r="B30" s="265" t="s">
        <v>559</v>
      </c>
      <c r="C30" s="7" t="s">
        <v>110</v>
      </c>
      <c r="D30" s="6">
        <v>0</v>
      </c>
      <c r="E30" s="6">
        <v>1</v>
      </c>
      <c r="F30" s="6">
        <v>1</v>
      </c>
      <c r="G30" s="109"/>
    </row>
    <row r="31" spans="1:7" s="290" customFormat="1" x14ac:dyDescent="0.35">
      <c r="A31" s="7"/>
      <c r="B31" s="99" t="s">
        <v>1468</v>
      </c>
      <c r="C31" s="7" t="s">
        <v>110</v>
      </c>
      <c r="D31" s="6">
        <v>0</v>
      </c>
      <c r="E31" s="6">
        <v>1</v>
      </c>
      <c r="F31" s="6">
        <v>1</v>
      </c>
      <c r="G31" s="109"/>
    </row>
    <row r="32" spans="1:7" s="179" customFormat="1" x14ac:dyDescent="0.35">
      <c r="A32" s="7"/>
      <c r="B32" s="99" t="s">
        <v>1469</v>
      </c>
      <c r="C32" s="7" t="s">
        <v>110</v>
      </c>
      <c r="D32" s="6">
        <v>0</v>
      </c>
      <c r="E32" s="6">
        <v>1</v>
      </c>
      <c r="F32" s="6">
        <v>1</v>
      </c>
      <c r="G32" s="109"/>
    </row>
    <row r="33" spans="1:7" x14ac:dyDescent="0.35">
      <c r="A33" s="117" t="s">
        <v>70</v>
      </c>
      <c r="B33" s="266"/>
      <c r="C33" s="117"/>
      <c r="D33" s="158"/>
      <c r="E33" s="158"/>
      <c r="F33" s="161"/>
      <c r="G33" s="158"/>
    </row>
    <row r="34" spans="1:7" x14ac:dyDescent="0.35">
      <c r="A34" s="7"/>
      <c r="B34" s="239" t="s">
        <v>560</v>
      </c>
      <c r="C34" s="7" t="s">
        <v>245</v>
      </c>
      <c r="D34" s="6">
        <v>1</v>
      </c>
      <c r="E34" s="6">
        <v>0</v>
      </c>
      <c r="F34" s="6">
        <v>1</v>
      </c>
      <c r="G34" s="109">
        <v>0</v>
      </c>
    </row>
    <row r="35" spans="1:7" x14ac:dyDescent="0.35">
      <c r="A35" s="7"/>
      <c r="B35" s="239" t="s">
        <v>561</v>
      </c>
      <c r="C35" s="7" t="s">
        <v>245</v>
      </c>
      <c r="D35" s="6">
        <v>1</v>
      </c>
      <c r="E35" s="6">
        <v>0</v>
      </c>
      <c r="F35" s="6">
        <v>1</v>
      </c>
      <c r="G35" s="109">
        <f>9/20*100</f>
        <v>45</v>
      </c>
    </row>
    <row r="36" spans="1:7" x14ac:dyDescent="0.35">
      <c r="A36" s="7"/>
      <c r="B36" s="239" t="s">
        <v>562</v>
      </c>
      <c r="C36" s="7" t="s">
        <v>722</v>
      </c>
      <c r="D36" s="6">
        <v>0</v>
      </c>
      <c r="E36" s="6">
        <v>1</v>
      </c>
      <c r="F36" s="6">
        <v>1</v>
      </c>
      <c r="G36" s="109">
        <f>11.5/20*100</f>
        <v>57.499999999999993</v>
      </c>
    </row>
    <row r="37" spans="1:7" x14ac:dyDescent="0.35">
      <c r="A37" s="7"/>
      <c r="B37" s="239" t="s">
        <v>563</v>
      </c>
      <c r="C37" s="7" t="s">
        <v>245</v>
      </c>
      <c r="D37" s="6">
        <v>1</v>
      </c>
      <c r="E37" s="6">
        <v>0</v>
      </c>
      <c r="F37" s="6">
        <v>1</v>
      </c>
      <c r="G37" s="109">
        <v>0</v>
      </c>
    </row>
    <row r="38" spans="1:7" x14ac:dyDescent="0.35">
      <c r="A38" s="7"/>
      <c r="B38" s="239" t="s">
        <v>564</v>
      </c>
      <c r="C38" s="7" t="s">
        <v>245</v>
      </c>
      <c r="D38" s="6">
        <v>1</v>
      </c>
      <c r="E38" s="6">
        <v>0</v>
      </c>
      <c r="F38" s="6">
        <v>1</v>
      </c>
      <c r="G38" s="109">
        <v>0</v>
      </c>
    </row>
    <row r="39" spans="1:7" x14ac:dyDescent="0.35">
      <c r="A39" s="7"/>
      <c r="B39" s="239" t="s">
        <v>565</v>
      </c>
      <c r="C39" s="7" t="s">
        <v>245</v>
      </c>
      <c r="D39" s="6">
        <v>0</v>
      </c>
      <c r="E39" s="6">
        <v>1</v>
      </c>
      <c r="F39" s="6">
        <v>1</v>
      </c>
      <c r="G39" s="109">
        <f>17/20*100</f>
        <v>85</v>
      </c>
    </row>
    <row r="40" spans="1:7" x14ac:dyDescent="0.35">
      <c r="A40" s="31" t="s">
        <v>2</v>
      </c>
      <c r="B40" s="242"/>
      <c r="C40" s="31"/>
      <c r="D40" s="41"/>
      <c r="E40" s="41"/>
      <c r="F40" s="163"/>
      <c r="G40" s="41"/>
    </row>
    <row r="41" spans="1:7" x14ac:dyDescent="0.35">
      <c r="A41" s="7"/>
      <c r="B41" s="239" t="s">
        <v>565</v>
      </c>
      <c r="C41" s="7" t="s">
        <v>107</v>
      </c>
      <c r="D41" s="6">
        <v>0</v>
      </c>
      <c r="E41" s="6">
        <v>1</v>
      </c>
      <c r="F41" s="6">
        <v>1</v>
      </c>
      <c r="G41" s="109">
        <f>9/20*100</f>
        <v>45</v>
      </c>
    </row>
    <row r="42" spans="1:7" x14ac:dyDescent="0.35">
      <c r="A42" s="1"/>
      <c r="B42" s="239" t="s">
        <v>566</v>
      </c>
      <c r="C42" s="7" t="s">
        <v>107</v>
      </c>
      <c r="D42" s="6">
        <v>0</v>
      </c>
      <c r="E42" s="6">
        <v>1</v>
      </c>
      <c r="F42" s="6">
        <v>1</v>
      </c>
    </row>
    <row r="43" spans="1:7" x14ac:dyDescent="0.35">
      <c r="A43" s="1"/>
      <c r="B43" s="239" t="s">
        <v>567</v>
      </c>
      <c r="C43" s="7" t="s">
        <v>700</v>
      </c>
      <c r="D43" s="6">
        <v>0</v>
      </c>
      <c r="E43" s="6">
        <v>1</v>
      </c>
      <c r="F43" s="6">
        <v>1</v>
      </c>
    </row>
    <row r="44" spans="1:7" x14ac:dyDescent="0.35">
      <c r="A44" s="1"/>
      <c r="B44" s="239" t="s">
        <v>568</v>
      </c>
      <c r="C44" s="7" t="s">
        <v>107</v>
      </c>
      <c r="D44" s="6">
        <v>1</v>
      </c>
      <c r="E44" s="6">
        <v>0</v>
      </c>
      <c r="F44" s="6">
        <v>1</v>
      </c>
    </row>
    <row r="47" spans="1:7" x14ac:dyDescent="0.35">
      <c r="A47" s="352" t="s">
        <v>84</v>
      </c>
      <c r="B47" s="352"/>
      <c r="C47" s="352"/>
      <c r="D47" s="352"/>
      <c r="E47" s="352"/>
      <c r="F47" s="352"/>
      <c r="G47" s="352"/>
    </row>
    <row r="48" spans="1:7" x14ac:dyDescent="0.35">
      <c r="A48" s="13" t="s">
        <v>52</v>
      </c>
      <c r="B48" s="13" t="s">
        <v>53</v>
      </c>
      <c r="C48" s="13" t="s">
        <v>106</v>
      </c>
      <c r="D48" s="13" t="s">
        <v>12</v>
      </c>
      <c r="E48" s="13" t="s">
        <v>13</v>
      </c>
      <c r="F48" s="13" t="s">
        <v>15</v>
      </c>
      <c r="G48" s="13" t="s">
        <v>73</v>
      </c>
    </row>
    <row r="49" spans="1:6" x14ac:dyDescent="0.35">
      <c r="A49" s="31" t="s">
        <v>2</v>
      </c>
      <c r="B49" s="31"/>
      <c r="C49" s="31"/>
      <c r="D49" s="38"/>
      <c r="E49" s="38"/>
      <c r="F49" s="38"/>
    </row>
    <row r="50" spans="1:6" x14ac:dyDescent="0.35">
      <c r="A50" s="1"/>
      <c r="B50" s="99" t="s">
        <v>1468</v>
      </c>
      <c r="C50" s="1" t="s">
        <v>1503</v>
      </c>
      <c r="D50" s="294"/>
      <c r="E50" s="294"/>
      <c r="F50" s="294">
        <v>1</v>
      </c>
    </row>
  </sheetData>
  <sortState xmlns:xlrd2="http://schemas.microsoft.com/office/spreadsheetml/2017/richdata2" ref="B41:F44">
    <sortCondition ref="B41:B44"/>
  </sortState>
  <mergeCells count="2">
    <mergeCell ref="A5:G5"/>
    <mergeCell ref="A47:G47"/>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2:G47"/>
  <sheetViews>
    <sheetView topLeftCell="A22" zoomScaleNormal="100" workbookViewId="0">
      <selection activeCell="B35" sqref="B35"/>
    </sheetView>
  </sheetViews>
  <sheetFormatPr baseColWidth="10" defaultColWidth="10.90625" defaultRowHeight="14.5" x14ac:dyDescent="0.35"/>
  <cols>
    <col min="1" max="1" width="19.26953125" bestFit="1" customWidth="1"/>
    <col min="2" max="2" width="74.1796875" bestFit="1" customWidth="1"/>
    <col min="3" max="3" width="46.54296875" bestFit="1" customWidth="1"/>
    <col min="4" max="4" width="12.453125" bestFit="1" customWidth="1"/>
    <col min="5" max="6" width="15.81640625" bestFit="1" customWidth="1"/>
    <col min="7" max="7" width="20.1796875" hidden="1" customWidth="1"/>
  </cols>
  <sheetData>
    <row r="2" spans="1:7" x14ac:dyDescent="0.35">
      <c r="A2" s="10" t="s">
        <v>6</v>
      </c>
      <c r="B2" s="1" t="s">
        <v>696</v>
      </c>
      <c r="C2" s="42"/>
    </row>
    <row r="3" spans="1:7" ht="29" x14ac:dyDescent="0.35">
      <c r="A3" s="107" t="s">
        <v>7</v>
      </c>
      <c r="B3" s="72" t="s">
        <v>1511</v>
      </c>
      <c r="C3" s="42" t="s">
        <v>697</v>
      </c>
    </row>
    <row r="5" spans="1:7" x14ac:dyDescent="0.35">
      <c r="A5" s="352" t="s">
        <v>54</v>
      </c>
      <c r="B5" s="352"/>
      <c r="C5" s="352"/>
      <c r="D5" s="352"/>
      <c r="E5" s="352"/>
      <c r="F5" s="352"/>
      <c r="G5" s="352"/>
    </row>
    <row r="6" spans="1:7" x14ac:dyDescent="0.35">
      <c r="A6" s="13" t="s">
        <v>52</v>
      </c>
      <c r="B6" s="13" t="s">
        <v>53</v>
      </c>
      <c r="C6" s="13" t="s">
        <v>106</v>
      </c>
      <c r="D6" s="13" t="s">
        <v>12</v>
      </c>
      <c r="E6" s="13" t="s">
        <v>13</v>
      </c>
      <c r="F6" s="13" t="s">
        <v>15</v>
      </c>
      <c r="G6" s="13" t="s">
        <v>14</v>
      </c>
    </row>
    <row r="7" spans="1:7" x14ac:dyDescent="0.35">
      <c r="A7" s="34" t="s">
        <v>20</v>
      </c>
      <c r="B7" s="35"/>
      <c r="C7" s="34"/>
      <c r="D7" s="34"/>
      <c r="E7" s="34"/>
      <c r="F7" s="34"/>
      <c r="G7" s="34"/>
    </row>
    <row r="8" spans="1:7" x14ac:dyDescent="0.35">
      <c r="A8" s="1"/>
      <c r="B8" s="87" t="s">
        <v>476</v>
      </c>
      <c r="C8" s="7" t="s">
        <v>110</v>
      </c>
      <c r="D8" s="4">
        <v>0</v>
      </c>
      <c r="E8" s="4">
        <v>1</v>
      </c>
      <c r="F8" s="4">
        <v>1</v>
      </c>
      <c r="G8" s="114">
        <f>14/20*100</f>
        <v>70</v>
      </c>
    </row>
    <row r="9" spans="1:7" x14ac:dyDescent="0.35">
      <c r="A9" s="1"/>
      <c r="B9" s="87" t="s">
        <v>477</v>
      </c>
      <c r="C9" s="7" t="s">
        <v>110</v>
      </c>
      <c r="D9" s="4">
        <v>0</v>
      </c>
      <c r="E9" s="4">
        <v>3</v>
      </c>
      <c r="F9" s="4">
        <v>3</v>
      </c>
      <c r="G9" s="114">
        <f>(14/20+10/20+15/20)/3*100</f>
        <v>65</v>
      </c>
    </row>
    <row r="10" spans="1:7" s="290" customFormat="1" x14ac:dyDescent="0.35">
      <c r="A10" s="1"/>
      <c r="B10" s="184" t="s">
        <v>1467</v>
      </c>
      <c r="C10" s="7" t="s">
        <v>110</v>
      </c>
      <c r="D10" s="4">
        <v>0</v>
      </c>
      <c r="E10" s="4">
        <v>1</v>
      </c>
      <c r="F10" s="4">
        <v>1</v>
      </c>
      <c r="G10" s="114"/>
    </row>
    <row r="11" spans="1:7" x14ac:dyDescent="0.35">
      <c r="A11" s="1"/>
      <c r="B11" s="87" t="s">
        <v>478</v>
      </c>
      <c r="C11" s="7" t="s">
        <v>110</v>
      </c>
      <c r="D11" s="4">
        <v>0</v>
      </c>
      <c r="E11" s="4">
        <v>4</v>
      </c>
      <c r="F11" s="4">
        <v>4</v>
      </c>
      <c r="G11" s="114">
        <f>(14/20+11/20+12/20+15/20)/4*100</f>
        <v>65</v>
      </c>
    </row>
    <row r="12" spans="1:7" x14ac:dyDescent="0.35">
      <c r="A12" s="1"/>
      <c r="B12" s="87" t="s">
        <v>479</v>
      </c>
      <c r="C12" s="7" t="s">
        <v>126</v>
      </c>
      <c r="D12" s="4">
        <v>3</v>
      </c>
      <c r="E12" s="4">
        <v>1</v>
      </c>
      <c r="F12" s="4">
        <v>4</v>
      </c>
      <c r="G12" s="114" t="s">
        <v>702</v>
      </c>
    </row>
    <row r="13" spans="1:7" x14ac:dyDescent="0.35">
      <c r="A13" s="1"/>
      <c r="B13" s="87" t="s">
        <v>480</v>
      </c>
      <c r="C13" s="7" t="s">
        <v>110</v>
      </c>
      <c r="D13" s="4">
        <v>0</v>
      </c>
      <c r="E13" s="4">
        <v>1</v>
      </c>
      <c r="F13" s="4">
        <v>1</v>
      </c>
      <c r="G13" s="114">
        <f>12/20*100</f>
        <v>60</v>
      </c>
    </row>
    <row r="14" spans="1:7" x14ac:dyDescent="0.35">
      <c r="A14" s="1"/>
      <c r="B14" s="87" t="s">
        <v>481</v>
      </c>
      <c r="C14" s="7" t="s">
        <v>110</v>
      </c>
      <c r="D14" s="4">
        <v>1</v>
      </c>
      <c r="E14" s="4">
        <v>0</v>
      </c>
      <c r="F14" s="4">
        <v>1</v>
      </c>
      <c r="G14" s="114">
        <f>2/20*100</f>
        <v>10</v>
      </c>
    </row>
    <row r="15" spans="1:7" x14ac:dyDescent="0.35">
      <c r="A15" s="1"/>
      <c r="B15" s="87" t="s">
        <v>482</v>
      </c>
      <c r="C15" s="7" t="s">
        <v>110</v>
      </c>
      <c r="D15" s="4">
        <v>0</v>
      </c>
      <c r="E15" s="4">
        <v>2</v>
      </c>
      <c r="F15" s="4">
        <v>2</v>
      </c>
      <c r="G15" s="114">
        <f>15/20*100</f>
        <v>75</v>
      </c>
    </row>
    <row r="16" spans="1:7" x14ac:dyDescent="0.35">
      <c r="A16" s="1"/>
      <c r="B16" s="87" t="s">
        <v>483</v>
      </c>
      <c r="C16" s="7" t="s">
        <v>681</v>
      </c>
      <c r="D16" s="4">
        <v>0</v>
      </c>
      <c r="E16" s="4">
        <v>1</v>
      </c>
      <c r="F16" s="4">
        <v>1</v>
      </c>
      <c r="G16" s="114">
        <f>15/20*100</f>
        <v>75</v>
      </c>
    </row>
    <row r="17" spans="1:7" s="290" customFormat="1" x14ac:dyDescent="0.35">
      <c r="A17" s="1"/>
      <c r="B17" s="184" t="s">
        <v>1466</v>
      </c>
      <c r="C17" s="7" t="s">
        <v>110</v>
      </c>
      <c r="D17" s="4">
        <v>0</v>
      </c>
      <c r="E17" s="4">
        <v>1</v>
      </c>
      <c r="F17" s="4">
        <v>1</v>
      </c>
      <c r="G17" s="114"/>
    </row>
    <row r="18" spans="1:7" ht="29" x14ac:dyDescent="0.35">
      <c r="A18" s="1"/>
      <c r="B18" s="87" t="s">
        <v>484</v>
      </c>
      <c r="C18" s="122" t="s">
        <v>1234</v>
      </c>
      <c r="D18" s="6">
        <v>0</v>
      </c>
      <c r="E18" s="6">
        <v>3</v>
      </c>
      <c r="F18" s="6">
        <v>3</v>
      </c>
      <c r="G18" s="109">
        <f>15/20*100</f>
        <v>75</v>
      </c>
    </row>
    <row r="19" spans="1:7" ht="29" x14ac:dyDescent="0.35">
      <c r="A19" s="1"/>
      <c r="B19" s="72" t="s">
        <v>1498</v>
      </c>
      <c r="C19" s="87" t="s">
        <v>110</v>
      </c>
      <c r="D19" s="6">
        <v>0</v>
      </c>
      <c r="E19" s="6">
        <v>1</v>
      </c>
      <c r="F19" s="6">
        <v>1</v>
      </c>
      <c r="G19" s="114">
        <f>(16/20+11/20+16/20+11/20)/4*100</f>
        <v>67.5</v>
      </c>
    </row>
    <row r="20" spans="1:7" s="290" customFormat="1" x14ac:dyDescent="0.35">
      <c r="A20" s="1"/>
      <c r="B20" s="169" t="s">
        <v>485</v>
      </c>
      <c r="C20" s="7" t="s">
        <v>110</v>
      </c>
      <c r="D20" s="4">
        <v>0</v>
      </c>
      <c r="E20" s="4">
        <v>4</v>
      </c>
      <c r="F20" s="4">
        <v>4</v>
      </c>
      <c r="G20" s="114"/>
    </row>
    <row r="21" spans="1:7" x14ac:dyDescent="0.35">
      <c r="A21" s="1"/>
      <c r="B21" s="87" t="s">
        <v>695</v>
      </c>
      <c r="C21" s="7" t="s">
        <v>110</v>
      </c>
      <c r="D21" s="4">
        <v>0</v>
      </c>
      <c r="E21" s="4">
        <v>1</v>
      </c>
      <c r="F21" s="4">
        <v>1</v>
      </c>
      <c r="G21" s="114">
        <f>15/20*100</f>
        <v>75</v>
      </c>
    </row>
    <row r="22" spans="1:7" x14ac:dyDescent="0.35">
      <c r="A22" s="66" t="s">
        <v>71</v>
      </c>
      <c r="B22" s="264"/>
      <c r="C22" s="66"/>
      <c r="D22" s="139"/>
      <c r="E22" s="139"/>
      <c r="F22" s="139"/>
      <c r="G22" s="139"/>
    </row>
    <row r="23" spans="1:7" s="121" customFormat="1" x14ac:dyDescent="0.35">
      <c r="A23" s="7"/>
      <c r="B23" s="267" t="s">
        <v>1551</v>
      </c>
      <c r="C23" s="7" t="s">
        <v>120</v>
      </c>
      <c r="D23" s="8">
        <v>0</v>
      </c>
      <c r="E23" s="8">
        <v>1</v>
      </c>
      <c r="F23" s="8">
        <v>1</v>
      </c>
      <c r="G23" s="8"/>
    </row>
    <row r="24" spans="1:7" s="121" customFormat="1" x14ac:dyDescent="0.35">
      <c r="A24" s="7"/>
      <c r="B24" s="267" t="s">
        <v>1552</v>
      </c>
      <c r="C24" s="7" t="s">
        <v>120</v>
      </c>
      <c r="D24" s="8">
        <v>0</v>
      </c>
      <c r="E24" s="8">
        <v>1</v>
      </c>
      <c r="F24" s="8">
        <v>1</v>
      </c>
      <c r="G24" s="8"/>
    </row>
    <row r="25" spans="1:7" x14ac:dyDescent="0.35">
      <c r="A25" s="1"/>
      <c r="B25" s="237" t="s">
        <v>486</v>
      </c>
      <c r="C25" s="7" t="s">
        <v>120</v>
      </c>
      <c r="D25" s="4">
        <v>1</v>
      </c>
      <c r="E25" s="4">
        <v>0</v>
      </c>
      <c r="F25" s="4">
        <v>1</v>
      </c>
      <c r="G25" s="114">
        <f>4/20*100</f>
        <v>20</v>
      </c>
    </row>
    <row r="26" spans="1:7" x14ac:dyDescent="0.35">
      <c r="A26" s="1"/>
      <c r="B26" s="237" t="s">
        <v>487</v>
      </c>
      <c r="C26" s="7" t="s">
        <v>120</v>
      </c>
      <c r="D26" s="4">
        <v>0</v>
      </c>
      <c r="E26" s="4">
        <v>1</v>
      </c>
      <c r="F26" s="4">
        <v>1</v>
      </c>
      <c r="G26" s="114">
        <f>14/20*100</f>
        <v>70</v>
      </c>
    </row>
    <row r="27" spans="1:7" s="327" customFormat="1" x14ac:dyDescent="0.35">
      <c r="A27" s="1"/>
      <c r="B27" s="237" t="s">
        <v>1553</v>
      </c>
      <c r="C27" s="7" t="s">
        <v>120</v>
      </c>
      <c r="D27" s="4">
        <v>0</v>
      </c>
      <c r="E27" s="4">
        <v>1</v>
      </c>
      <c r="F27" s="4">
        <v>1</v>
      </c>
      <c r="G27" s="114"/>
    </row>
    <row r="28" spans="1:7" x14ac:dyDescent="0.35">
      <c r="A28" s="1"/>
      <c r="B28" s="237" t="s">
        <v>488</v>
      </c>
      <c r="C28" s="7" t="s">
        <v>120</v>
      </c>
      <c r="D28" s="4">
        <v>0</v>
      </c>
      <c r="E28" s="4">
        <v>2</v>
      </c>
      <c r="F28" s="4">
        <v>2</v>
      </c>
      <c r="G28" s="114">
        <f>17/20*100</f>
        <v>85</v>
      </c>
    </row>
    <row r="29" spans="1:7" x14ac:dyDescent="0.35">
      <c r="A29" s="27" t="s">
        <v>56</v>
      </c>
      <c r="B29" s="263"/>
      <c r="C29" s="27"/>
      <c r="D29" s="133"/>
      <c r="E29" s="133"/>
      <c r="F29" s="133"/>
      <c r="G29" s="133"/>
    </row>
    <row r="30" spans="1:7" x14ac:dyDescent="0.35">
      <c r="A30" s="1"/>
      <c r="B30" s="237" t="s">
        <v>489</v>
      </c>
      <c r="C30" s="7" t="s">
        <v>122</v>
      </c>
      <c r="D30" s="8">
        <v>0</v>
      </c>
      <c r="E30" s="4">
        <v>1</v>
      </c>
      <c r="F30" s="4">
        <v>1</v>
      </c>
      <c r="G30" s="114">
        <f>16/20*100</f>
        <v>80</v>
      </c>
    </row>
    <row r="31" spans="1:7" x14ac:dyDescent="0.35">
      <c r="A31" s="1"/>
      <c r="B31" s="237" t="s">
        <v>488</v>
      </c>
      <c r="C31" s="7" t="s">
        <v>122</v>
      </c>
      <c r="D31" s="8">
        <v>0</v>
      </c>
      <c r="E31" s="4">
        <v>1</v>
      </c>
      <c r="F31" s="4">
        <v>1</v>
      </c>
      <c r="G31" s="114">
        <f>17/20*100</f>
        <v>85</v>
      </c>
    </row>
    <row r="32" spans="1:7" x14ac:dyDescent="0.35">
      <c r="A32" s="31" t="s">
        <v>2</v>
      </c>
      <c r="B32" s="242"/>
      <c r="C32" s="31"/>
      <c r="D32" s="38"/>
      <c r="E32" s="38"/>
      <c r="F32" s="38"/>
      <c r="G32" s="38"/>
    </row>
    <row r="33" spans="1:7" s="121" customFormat="1" x14ac:dyDescent="0.35">
      <c r="A33" s="7"/>
      <c r="B33" s="267" t="s">
        <v>1030</v>
      </c>
      <c r="C33" s="7" t="s">
        <v>107</v>
      </c>
      <c r="D33" s="8">
        <v>0</v>
      </c>
      <c r="E33" s="8">
        <v>3</v>
      </c>
      <c r="F33" s="8">
        <v>3</v>
      </c>
      <c r="G33" s="114">
        <f>(16/20+16/20+16/20)/3*100</f>
        <v>80.000000000000014</v>
      </c>
    </row>
    <row r="34" spans="1:7" x14ac:dyDescent="0.35">
      <c r="A34" s="7"/>
      <c r="B34" s="239" t="s">
        <v>490</v>
      </c>
      <c r="C34" s="7" t="s">
        <v>107</v>
      </c>
      <c r="D34" s="4">
        <v>0</v>
      </c>
      <c r="E34" s="4">
        <v>1</v>
      </c>
      <c r="F34" s="4">
        <v>1</v>
      </c>
      <c r="G34" s="114">
        <f>11/20*100</f>
        <v>55.000000000000007</v>
      </c>
    </row>
    <row r="35" spans="1:7" x14ac:dyDescent="0.35">
      <c r="A35" s="7"/>
      <c r="B35" s="239" t="s">
        <v>491</v>
      </c>
      <c r="C35" s="7" t="s">
        <v>107</v>
      </c>
      <c r="D35" s="4">
        <v>0</v>
      </c>
      <c r="E35" s="4">
        <v>3</v>
      </c>
      <c r="F35" s="4">
        <v>3</v>
      </c>
      <c r="G35" s="114">
        <f>(11/20+14/20+13/20)/3*100</f>
        <v>63.333333333333329</v>
      </c>
    </row>
    <row r="36" spans="1:7" s="290" customFormat="1" x14ac:dyDescent="0.35">
      <c r="A36" s="7"/>
      <c r="B36" s="99" t="s">
        <v>1464</v>
      </c>
      <c r="C36" s="7" t="s">
        <v>107</v>
      </c>
      <c r="D36" s="4">
        <v>0</v>
      </c>
      <c r="E36" s="4">
        <v>1</v>
      </c>
      <c r="F36" s="4">
        <v>1</v>
      </c>
      <c r="G36" s="114"/>
    </row>
    <row r="37" spans="1:7" s="290" customFormat="1" x14ac:dyDescent="0.35">
      <c r="A37" s="7"/>
      <c r="B37" s="99" t="s">
        <v>1465</v>
      </c>
      <c r="C37" s="7" t="s">
        <v>107</v>
      </c>
      <c r="D37" s="4">
        <v>0</v>
      </c>
      <c r="E37" s="4">
        <v>1</v>
      </c>
      <c r="F37" s="4">
        <v>1</v>
      </c>
      <c r="G37" s="114"/>
    </row>
    <row r="38" spans="1:7" s="223" customFormat="1" x14ac:dyDescent="0.35">
      <c r="A38" s="7"/>
      <c r="B38" s="239" t="s">
        <v>1031</v>
      </c>
      <c r="C38" s="7" t="s">
        <v>107</v>
      </c>
      <c r="D38" s="4">
        <v>2</v>
      </c>
      <c r="E38" s="4">
        <v>1</v>
      </c>
      <c r="F38" s="4">
        <v>3</v>
      </c>
      <c r="G38" s="114">
        <f>(4/20+14/20)/2*100</f>
        <v>44.999999999999993</v>
      </c>
    </row>
    <row r="39" spans="1:7" x14ac:dyDescent="0.35">
      <c r="A39" s="7"/>
      <c r="B39" s="239" t="s">
        <v>492</v>
      </c>
      <c r="C39" s="7" t="s">
        <v>107</v>
      </c>
      <c r="D39" s="4">
        <v>0</v>
      </c>
      <c r="E39" s="4">
        <v>1</v>
      </c>
      <c r="F39" s="4">
        <v>1</v>
      </c>
      <c r="G39" s="114">
        <f>12/20*100</f>
        <v>60</v>
      </c>
    </row>
    <row r="40" spans="1:7" x14ac:dyDescent="0.35">
      <c r="A40" s="7"/>
      <c r="B40" s="239" t="s">
        <v>698</v>
      </c>
      <c r="C40" s="7" t="s">
        <v>107</v>
      </c>
      <c r="D40" s="4">
        <v>0</v>
      </c>
      <c r="E40" s="4">
        <v>2</v>
      </c>
      <c r="F40" s="4">
        <v>2</v>
      </c>
      <c r="G40" s="114">
        <f>(15/20+13/20)/2*100</f>
        <v>70</v>
      </c>
    </row>
    <row r="41" spans="1:7" s="223" customFormat="1" ht="29" x14ac:dyDescent="0.35">
      <c r="A41" s="7"/>
      <c r="B41" s="87" t="s">
        <v>699</v>
      </c>
      <c r="C41" s="156" t="s">
        <v>1531</v>
      </c>
      <c r="D41" s="6">
        <v>0</v>
      </c>
      <c r="E41" s="6">
        <v>3</v>
      </c>
      <c r="F41" s="6">
        <v>3</v>
      </c>
      <c r="G41" s="109">
        <f>16/20*100</f>
        <v>80</v>
      </c>
    </row>
    <row r="42" spans="1:7" ht="29" x14ac:dyDescent="0.35">
      <c r="A42" s="7"/>
      <c r="B42" s="87" t="s">
        <v>1032</v>
      </c>
      <c r="C42" s="157" t="s">
        <v>1033</v>
      </c>
      <c r="D42" s="6">
        <v>2</v>
      </c>
      <c r="E42" s="6">
        <v>1</v>
      </c>
      <c r="F42" s="6">
        <v>3</v>
      </c>
      <c r="G42" s="114">
        <f>(12/20+13/20+15/20)/3*100</f>
        <v>66.666666666666657</v>
      </c>
    </row>
    <row r="43" spans="1:7" x14ac:dyDescent="0.35">
      <c r="A43" s="7"/>
      <c r="B43" s="239" t="s">
        <v>493</v>
      </c>
      <c r="C43" s="7" t="s">
        <v>700</v>
      </c>
      <c r="D43" s="4">
        <v>1</v>
      </c>
      <c r="E43" s="4">
        <v>3</v>
      </c>
      <c r="F43" s="4">
        <v>4</v>
      </c>
      <c r="G43" s="114">
        <f>14/20*100</f>
        <v>70</v>
      </c>
    </row>
    <row r="44" spans="1:7" x14ac:dyDescent="0.35">
      <c r="A44" s="7"/>
      <c r="B44" s="239" t="s">
        <v>494</v>
      </c>
      <c r="C44" s="7" t="s">
        <v>107</v>
      </c>
      <c r="D44" s="4">
        <v>0</v>
      </c>
      <c r="E44" s="4">
        <v>1</v>
      </c>
      <c r="F44" s="4">
        <v>1</v>
      </c>
      <c r="G44" s="114">
        <f>(11/20+14/20+13/20+17/20)/4*100</f>
        <v>68.75</v>
      </c>
    </row>
    <row r="45" spans="1:7" s="290" customFormat="1" x14ac:dyDescent="0.35">
      <c r="A45" s="7"/>
      <c r="B45" s="310" t="s">
        <v>495</v>
      </c>
      <c r="C45" s="7" t="s">
        <v>107</v>
      </c>
      <c r="D45" s="4">
        <v>0</v>
      </c>
      <c r="E45" s="4">
        <v>5</v>
      </c>
      <c r="F45" s="4">
        <v>5</v>
      </c>
      <c r="G45" s="114"/>
    </row>
    <row r="46" spans="1:7" x14ac:dyDescent="0.35">
      <c r="A46" s="7"/>
      <c r="B46" s="99" t="s">
        <v>1463</v>
      </c>
      <c r="C46" s="7" t="s">
        <v>107</v>
      </c>
      <c r="D46" s="4">
        <v>0</v>
      </c>
      <c r="E46" s="4">
        <v>1</v>
      </c>
      <c r="F46" s="4">
        <v>1</v>
      </c>
      <c r="G46" s="109">
        <f>(11/20+12/20+13/20)/3*100</f>
        <v>60</v>
      </c>
    </row>
    <row r="47" spans="1:7" x14ac:dyDescent="0.35">
      <c r="A47" s="1"/>
      <c r="B47" s="237" t="s">
        <v>1034</v>
      </c>
      <c r="C47" s="7" t="s">
        <v>107</v>
      </c>
      <c r="D47" s="4">
        <v>0</v>
      </c>
      <c r="E47" s="4">
        <v>1</v>
      </c>
      <c r="F47" s="4">
        <v>1</v>
      </c>
      <c r="G47" s="225" t="s">
        <v>1035</v>
      </c>
    </row>
  </sheetData>
  <sortState xmlns:xlrd2="http://schemas.microsoft.com/office/spreadsheetml/2017/richdata2" ref="B33:F47">
    <sortCondition ref="B33:B47"/>
  </sortState>
  <mergeCells count="1">
    <mergeCell ref="A5:G5"/>
  </mergeCells>
  <pageMargins left="0.7" right="0.7" top="0.75" bottom="0.75" header="0.3" footer="0.3"/>
  <pageSetup orientation="portrait" r:id="rId1"/>
  <ignoredErrors>
    <ignoredError sqref="G40" formula="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DB4E2-4313-40FE-8817-874EDDB94363}">
  <dimension ref="A2:G11"/>
  <sheetViews>
    <sheetView workbookViewId="0">
      <selection activeCell="B19" sqref="B19"/>
    </sheetView>
  </sheetViews>
  <sheetFormatPr baseColWidth="10" defaultColWidth="8.7265625" defaultRowHeight="14.5" x14ac:dyDescent="0.35"/>
  <cols>
    <col min="1" max="1" width="17.26953125" bestFit="1" customWidth="1"/>
    <col min="2" max="2" width="43.1796875" customWidth="1"/>
    <col min="3" max="3" width="38.36328125" bestFit="1" customWidth="1"/>
    <col min="4" max="4" width="11.26953125" bestFit="1" customWidth="1"/>
    <col min="5" max="5" width="14.54296875" bestFit="1" customWidth="1"/>
    <col min="6" max="6" width="14.36328125" bestFit="1" customWidth="1"/>
    <col min="7" max="7" width="23.7265625" hidden="1" customWidth="1"/>
  </cols>
  <sheetData>
    <row r="2" spans="1:7" x14ac:dyDescent="0.35">
      <c r="A2" s="10" t="s">
        <v>6</v>
      </c>
      <c r="B2" s="1" t="s">
        <v>1514</v>
      </c>
      <c r="C2" s="42"/>
      <c r="D2" s="290"/>
      <c r="E2" s="290"/>
      <c r="F2" s="290"/>
      <c r="G2" s="290"/>
    </row>
    <row r="3" spans="1:7" ht="28.25" customHeight="1" x14ac:dyDescent="0.35">
      <c r="A3" s="107" t="s">
        <v>7</v>
      </c>
      <c r="B3" s="292" t="s">
        <v>1506</v>
      </c>
      <c r="C3" s="124"/>
      <c r="D3" s="290"/>
      <c r="E3" s="290"/>
      <c r="F3" s="290"/>
      <c r="G3" s="290"/>
    </row>
    <row r="4" spans="1:7" x14ac:dyDescent="0.35">
      <c r="A4" s="290"/>
      <c r="B4" s="290"/>
      <c r="C4" s="290"/>
      <c r="D4" s="290"/>
      <c r="E4" s="290"/>
      <c r="F4" s="290"/>
      <c r="G4" s="290"/>
    </row>
    <row r="5" spans="1:7" x14ac:dyDescent="0.35">
      <c r="A5" s="352" t="s">
        <v>54</v>
      </c>
      <c r="B5" s="352"/>
      <c r="C5" s="352"/>
      <c r="D5" s="352"/>
      <c r="E5" s="352"/>
      <c r="F5" s="352"/>
      <c r="G5" s="352"/>
    </row>
    <row r="6" spans="1:7" x14ac:dyDescent="0.35">
      <c r="A6" s="13" t="s">
        <v>52</v>
      </c>
      <c r="B6" s="13" t="s">
        <v>53</v>
      </c>
      <c r="C6" s="13" t="s">
        <v>106</v>
      </c>
      <c r="D6" s="13" t="s">
        <v>12</v>
      </c>
      <c r="E6" s="13" t="s">
        <v>13</v>
      </c>
      <c r="F6" s="13" t="s">
        <v>15</v>
      </c>
      <c r="G6" s="13" t="s">
        <v>73</v>
      </c>
    </row>
    <row r="7" spans="1:7" x14ac:dyDescent="0.35">
      <c r="A7" s="34" t="s">
        <v>20</v>
      </c>
      <c r="B7" s="34"/>
      <c r="C7" s="34"/>
      <c r="D7" s="34"/>
      <c r="E7" s="34"/>
      <c r="F7" s="34"/>
    </row>
    <row r="8" spans="1:7" x14ac:dyDescent="0.35">
      <c r="A8" s="1"/>
      <c r="B8" s="99" t="s">
        <v>1446</v>
      </c>
      <c r="C8" s="1" t="s">
        <v>110</v>
      </c>
      <c r="D8" s="8">
        <v>0</v>
      </c>
      <c r="E8" s="8">
        <v>1</v>
      </c>
      <c r="F8" s="294">
        <v>1</v>
      </c>
    </row>
    <row r="9" spans="1:7" x14ac:dyDescent="0.35">
      <c r="A9" s="1"/>
      <c r="B9" s="99" t="s">
        <v>1447</v>
      </c>
      <c r="C9" s="1" t="s">
        <v>110</v>
      </c>
      <c r="D9" s="8">
        <v>0</v>
      </c>
      <c r="E9" s="8">
        <v>1</v>
      </c>
      <c r="F9" s="294">
        <v>1</v>
      </c>
    </row>
    <row r="10" spans="1:7" x14ac:dyDescent="0.35">
      <c r="A10" s="1"/>
      <c r="B10" s="99" t="s">
        <v>1448</v>
      </c>
      <c r="C10" s="1" t="s">
        <v>110</v>
      </c>
      <c r="D10" s="8">
        <v>0</v>
      </c>
      <c r="E10" s="8">
        <v>1</v>
      </c>
      <c r="F10" s="294">
        <v>1</v>
      </c>
    </row>
    <row r="11" spans="1:7" x14ac:dyDescent="0.35">
      <c r="A11" s="1"/>
      <c r="B11" s="99" t="s">
        <v>1449</v>
      </c>
      <c r="C11" s="1" t="s">
        <v>110</v>
      </c>
      <c r="D11" s="8">
        <v>0</v>
      </c>
      <c r="E11" s="8">
        <v>1</v>
      </c>
      <c r="F11" s="294">
        <v>1</v>
      </c>
    </row>
  </sheetData>
  <mergeCells count="1">
    <mergeCell ref="A5:G5"/>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2:G9"/>
  <sheetViews>
    <sheetView workbookViewId="0">
      <selection activeCell="C18" sqref="C18"/>
    </sheetView>
  </sheetViews>
  <sheetFormatPr baseColWidth="10" defaultColWidth="10.90625" defaultRowHeight="14.5" x14ac:dyDescent="0.35"/>
  <cols>
    <col min="1" max="1" width="19.26953125" bestFit="1" customWidth="1"/>
    <col min="2" max="2" width="44.26953125" bestFit="1" customWidth="1"/>
    <col min="3" max="3" width="42.26953125" bestFit="1" customWidth="1"/>
    <col min="4" max="4" width="12.453125" bestFit="1" customWidth="1"/>
    <col min="5" max="6" width="15.81640625" bestFit="1" customWidth="1"/>
    <col min="7" max="7" width="20.1796875" hidden="1" customWidth="1"/>
  </cols>
  <sheetData>
    <row r="2" spans="1:7" x14ac:dyDescent="0.35">
      <c r="A2" s="10" t="s">
        <v>6</v>
      </c>
      <c r="B2" s="1" t="s">
        <v>720</v>
      </c>
      <c r="C2" s="42"/>
    </row>
    <row r="3" spans="1:7" ht="29" x14ac:dyDescent="0.35">
      <c r="A3" s="107" t="s">
        <v>7</v>
      </c>
      <c r="B3" s="72" t="s">
        <v>1235</v>
      </c>
      <c r="C3" s="42"/>
    </row>
    <row r="5" spans="1:7" x14ac:dyDescent="0.35">
      <c r="A5" s="352" t="s">
        <v>54</v>
      </c>
      <c r="B5" s="352"/>
      <c r="C5" s="352"/>
      <c r="D5" s="352"/>
      <c r="E5" s="352"/>
      <c r="F5" s="352"/>
      <c r="G5" s="352"/>
    </row>
    <row r="6" spans="1:7" x14ac:dyDescent="0.35">
      <c r="A6" s="13" t="s">
        <v>52</v>
      </c>
      <c r="B6" s="13" t="s">
        <v>53</v>
      </c>
      <c r="C6" s="13" t="s">
        <v>106</v>
      </c>
      <c r="D6" s="13" t="s">
        <v>12</v>
      </c>
      <c r="E6" s="13" t="s">
        <v>13</v>
      </c>
      <c r="F6" s="13" t="s">
        <v>15</v>
      </c>
      <c r="G6" s="13" t="s">
        <v>14</v>
      </c>
    </row>
    <row r="7" spans="1:7" x14ac:dyDescent="0.35">
      <c r="A7" s="34" t="s">
        <v>20</v>
      </c>
      <c r="B7" s="35"/>
      <c r="C7" s="34"/>
      <c r="D7" s="34"/>
      <c r="E7" s="34"/>
      <c r="F7" s="34"/>
      <c r="G7" s="34"/>
    </row>
    <row r="8" spans="1:7" x14ac:dyDescent="0.35">
      <c r="A8" s="1"/>
      <c r="B8" s="237" t="s">
        <v>545</v>
      </c>
      <c r="C8" s="1" t="s">
        <v>110</v>
      </c>
      <c r="D8" s="14">
        <v>0</v>
      </c>
      <c r="E8" s="5">
        <v>1</v>
      </c>
      <c r="F8" s="5">
        <v>1</v>
      </c>
      <c r="G8" s="14" t="s">
        <v>17</v>
      </c>
    </row>
    <row r="9" spans="1:7" x14ac:dyDescent="0.35">
      <c r="A9" s="1"/>
      <c r="B9" s="237" t="s">
        <v>546</v>
      </c>
      <c r="C9" s="1" t="s">
        <v>110</v>
      </c>
      <c r="D9" s="14">
        <v>0</v>
      </c>
      <c r="E9" s="5">
        <v>1</v>
      </c>
      <c r="F9" s="5">
        <v>1</v>
      </c>
      <c r="G9" s="14" t="s">
        <v>16</v>
      </c>
    </row>
  </sheetData>
  <mergeCells count="1">
    <mergeCell ref="A5:G5"/>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2:G15"/>
  <sheetViews>
    <sheetView workbookViewId="0">
      <selection activeCell="C20" sqref="C20"/>
    </sheetView>
  </sheetViews>
  <sheetFormatPr baseColWidth="10" defaultColWidth="10.90625" defaultRowHeight="14.5" x14ac:dyDescent="0.35"/>
  <cols>
    <col min="1" max="1" width="19.26953125" bestFit="1" customWidth="1"/>
    <col min="2" max="2" width="59.6328125" bestFit="1" customWidth="1"/>
    <col min="3" max="3" width="42.26953125" bestFit="1" customWidth="1"/>
    <col min="4" max="4" width="12.453125" bestFit="1" customWidth="1"/>
    <col min="5" max="6" width="15.81640625" bestFit="1" customWidth="1"/>
    <col min="7" max="7" width="20.1796875" hidden="1" customWidth="1"/>
  </cols>
  <sheetData>
    <row r="2" spans="1:7" x14ac:dyDescent="0.35">
      <c r="A2" s="10" t="s">
        <v>6</v>
      </c>
      <c r="B2" s="1" t="s">
        <v>900</v>
      </c>
      <c r="C2" s="42"/>
      <c r="D2" s="179"/>
      <c r="E2" s="179"/>
      <c r="F2" s="179"/>
      <c r="G2" s="179"/>
    </row>
    <row r="3" spans="1:7" ht="43.5" x14ac:dyDescent="0.35">
      <c r="A3" s="107" t="s">
        <v>7</v>
      </c>
      <c r="B3" s="72" t="s">
        <v>1236</v>
      </c>
      <c r="C3" s="42"/>
      <c r="D3" s="179"/>
      <c r="E3" s="179"/>
      <c r="F3" s="179"/>
      <c r="G3" s="179"/>
    </row>
    <row r="4" spans="1:7" x14ac:dyDescent="0.35">
      <c r="A4" s="179"/>
      <c r="B4" s="179"/>
      <c r="C4" s="179"/>
      <c r="D4" s="179"/>
      <c r="E4" s="179"/>
      <c r="F4" s="179"/>
      <c r="G4" s="179"/>
    </row>
    <row r="5" spans="1:7" x14ac:dyDescent="0.35">
      <c r="A5" s="352" t="s">
        <v>54</v>
      </c>
      <c r="B5" s="352"/>
      <c r="C5" s="352"/>
      <c r="D5" s="352"/>
      <c r="E5" s="352"/>
      <c r="F5" s="352"/>
      <c r="G5" s="352"/>
    </row>
    <row r="6" spans="1:7" x14ac:dyDescent="0.35">
      <c r="A6" s="13" t="s">
        <v>52</v>
      </c>
      <c r="B6" s="13" t="s">
        <v>53</v>
      </c>
      <c r="C6" s="13" t="s">
        <v>106</v>
      </c>
      <c r="D6" s="13" t="s">
        <v>12</v>
      </c>
      <c r="E6" s="13" t="s">
        <v>13</v>
      </c>
      <c r="F6" s="13" t="s">
        <v>15</v>
      </c>
      <c r="G6" s="13" t="s">
        <v>14</v>
      </c>
    </row>
    <row r="7" spans="1:7" x14ac:dyDescent="0.35">
      <c r="A7" s="34" t="s">
        <v>20</v>
      </c>
      <c r="B7" s="34"/>
      <c r="C7" s="34"/>
      <c r="D7" s="34"/>
      <c r="E7" s="34"/>
      <c r="F7" s="34"/>
      <c r="G7" s="34"/>
    </row>
    <row r="8" spans="1:7" x14ac:dyDescent="0.35">
      <c r="A8" s="1"/>
      <c r="B8" s="1" t="s">
        <v>904</v>
      </c>
      <c r="C8" s="1" t="s">
        <v>110</v>
      </c>
      <c r="D8" s="181">
        <v>1</v>
      </c>
      <c r="E8" s="181">
        <v>0</v>
      </c>
      <c r="F8" s="181">
        <v>1</v>
      </c>
      <c r="G8" s="181" t="s">
        <v>79</v>
      </c>
    </row>
    <row r="9" spans="1:7" x14ac:dyDescent="0.35">
      <c r="A9" s="1"/>
      <c r="B9" s="1" t="s">
        <v>902</v>
      </c>
      <c r="C9" s="1" t="s">
        <v>110</v>
      </c>
      <c r="D9" s="181">
        <v>1</v>
      </c>
      <c r="E9" s="181">
        <v>0</v>
      </c>
      <c r="F9" s="181">
        <v>1</v>
      </c>
      <c r="G9" s="181" t="s">
        <v>79</v>
      </c>
    </row>
    <row r="10" spans="1:7" x14ac:dyDescent="0.35">
      <c r="A10" s="1"/>
      <c r="B10" s="1" t="s">
        <v>903</v>
      </c>
      <c r="C10" s="1" t="s">
        <v>110</v>
      </c>
      <c r="D10" s="181">
        <v>1</v>
      </c>
      <c r="E10" s="181">
        <v>0</v>
      </c>
      <c r="F10" s="181">
        <v>1</v>
      </c>
      <c r="G10" s="181" t="s">
        <v>79</v>
      </c>
    </row>
    <row r="11" spans="1:7" x14ac:dyDescent="0.35">
      <c r="A11" s="1"/>
      <c r="B11" s="1" t="s">
        <v>905</v>
      </c>
      <c r="C11" s="1" t="s">
        <v>110</v>
      </c>
      <c r="D11" s="271">
        <v>1</v>
      </c>
      <c r="E11" s="271">
        <v>0</v>
      </c>
      <c r="F11" s="271">
        <v>1</v>
      </c>
      <c r="G11" s="271" t="s">
        <v>79</v>
      </c>
    </row>
    <row r="12" spans="1:7" x14ac:dyDescent="0.35">
      <c r="A12" s="1"/>
      <c r="B12" s="81" t="s">
        <v>1276</v>
      </c>
      <c r="C12" s="1" t="s">
        <v>110</v>
      </c>
      <c r="D12" s="8">
        <v>0</v>
      </c>
      <c r="E12" s="8">
        <v>2</v>
      </c>
      <c r="F12" s="8">
        <v>2</v>
      </c>
      <c r="G12" s="271" t="s">
        <v>79</v>
      </c>
    </row>
    <row r="13" spans="1:7" x14ac:dyDescent="0.35">
      <c r="A13" s="1"/>
      <c r="B13" s="81" t="s">
        <v>1277</v>
      </c>
      <c r="C13" s="1" t="s">
        <v>110</v>
      </c>
      <c r="D13" s="8">
        <v>0</v>
      </c>
      <c r="E13" s="8">
        <v>2</v>
      </c>
      <c r="F13" s="8">
        <v>2</v>
      </c>
      <c r="G13" s="8">
        <v>5.0999999999999996</v>
      </c>
    </row>
    <row r="14" spans="1:7" x14ac:dyDescent="0.35">
      <c r="A14" s="1"/>
      <c r="B14" s="81" t="s">
        <v>1278</v>
      </c>
      <c r="C14" s="1" t="s">
        <v>110</v>
      </c>
      <c r="D14" s="8">
        <v>0</v>
      </c>
      <c r="E14" s="8">
        <v>2</v>
      </c>
      <c r="F14" s="8">
        <v>2</v>
      </c>
      <c r="G14" s="8">
        <v>5</v>
      </c>
    </row>
    <row r="15" spans="1:7" x14ac:dyDescent="0.35">
      <c r="A15" s="1"/>
      <c r="B15" s="1" t="s">
        <v>906</v>
      </c>
      <c r="C15" s="1" t="s">
        <v>110</v>
      </c>
      <c r="D15" s="294">
        <v>1</v>
      </c>
      <c r="E15" s="294">
        <v>0</v>
      </c>
      <c r="F15" s="294">
        <v>1</v>
      </c>
      <c r="G15" s="8">
        <v>9</v>
      </c>
    </row>
  </sheetData>
  <sortState xmlns:xlrd2="http://schemas.microsoft.com/office/spreadsheetml/2017/richdata2" ref="B8:F15">
    <sortCondition ref="B8:B15"/>
  </sortState>
  <mergeCells count="1">
    <mergeCell ref="A5:G5"/>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2:G10"/>
  <sheetViews>
    <sheetView workbookViewId="0">
      <selection activeCell="B8" sqref="B8"/>
    </sheetView>
  </sheetViews>
  <sheetFormatPr baseColWidth="10" defaultColWidth="10.90625" defaultRowHeight="14.5" x14ac:dyDescent="0.35"/>
  <cols>
    <col min="1" max="1" width="19.26953125" bestFit="1" customWidth="1"/>
    <col min="2" max="2" width="55.54296875" bestFit="1" customWidth="1"/>
    <col min="3" max="3" width="42.26953125" bestFit="1" customWidth="1"/>
    <col min="4" max="4" width="12.453125" bestFit="1" customWidth="1"/>
    <col min="5" max="6" width="15.81640625" bestFit="1" customWidth="1"/>
    <col min="7" max="7" width="20.1796875" hidden="1" customWidth="1"/>
  </cols>
  <sheetData>
    <row r="2" spans="1:7" x14ac:dyDescent="0.35">
      <c r="A2" s="10" t="s">
        <v>6</v>
      </c>
      <c r="B2" s="1" t="s">
        <v>737</v>
      </c>
      <c r="C2" s="42"/>
    </row>
    <row r="3" spans="1:7" ht="29" x14ac:dyDescent="0.35">
      <c r="A3" s="107" t="s">
        <v>7</v>
      </c>
      <c r="B3" s="72" t="s">
        <v>1237</v>
      </c>
      <c r="C3" s="42"/>
    </row>
    <row r="5" spans="1:7" x14ac:dyDescent="0.35">
      <c r="A5" s="352" t="s">
        <v>54</v>
      </c>
      <c r="B5" s="352"/>
      <c r="C5" s="352"/>
      <c r="D5" s="352"/>
      <c r="E5" s="352"/>
      <c r="F5" s="352"/>
      <c r="G5" s="352"/>
    </row>
    <row r="6" spans="1:7" x14ac:dyDescent="0.35">
      <c r="A6" s="13" t="s">
        <v>52</v>
      </c>
      <c r="B6" s="13" t="s">
        <v>53</v>
      </c>
      <c r="C6" s="13" t="s">
        <v>106</v>
      </c>
      <c r="D6" s="13" t="s">
        <v>12</v>
      </c>
      <c r="E6" s="13" t="s">
        <v>13</v>
      </c>
      <c r="F6" s="13" t="s">
        <v>15</v>
      </c>
      <c r="G6" s="13" t="s">
        <v>14</v>
      </c>
    </row>
    <row r="7" spans="1:7" x14ac:dyDescent="0.35">
      <c r="A7" s="9" t="s">
        <v>69</v>
      </c>
      <c r="B7" s="126"/>
      <c r="C7" s="9"/>
      <c r="D7" s="9"/>
      <c r="E7" s="9"/>
      <c r="F7" s="9"/>
      <c r="G7" s="9"/>
    </row>
    <row r="8" spans="1:7" x14ac:dyDescent="0.35">
      <c r="A8" s="1"/>
      <c r="B8" s="237" t="s">
        <v>619</v>
      </c>
      <c r="C8" s="1" t="s">
        <v>119</v>
      </c>
      <c r="D8" s="14">
        <v>0</v>
      </c>
      <c r="E8" s="5">
        <v>1</v>
      </c>
      <c r="F8" s="5">
        <v>1</v>
      </c>
      <c r="G8" s="14" t="s">
        <v>74</v>
      </c>
    </row>
    <row r="9" spans="1:7" x14ac:dyDescent="0.35">
      <c r="A9" s="1"/>
      <c r="B9" s="237" t="s">
        <v>620</v>
      </c>
      <c r="C9" s="1" t="s">
        <v>212</v>
      </c>
      <c r="D9" s="14">
        <v>0</v>
      </c>
      <c r="E9" s="5">
        <v>1</v>
      </c>
      <c r="F9" s="5">
        <v>1</v>
      </c>
      <c r="G9" s="14" t="s">
        <v>18</v>
      </c>
    </row>
    <row r="10" spans="1:7" x14ac:dyDescent="0.35">
      <c r="A10" s="1"/>
      <c r="B10" s="237" t="s">
        <v>621</v>
      </c>
      <c r="C10" s="1" t="s">
        <v>119</v>
      </c>
      <c r="D10" s="14">
        <v>0</v>
      </c>
      <c r="E10" s="5">
        <v>1</v>
      </c>
      <c r="F10" s="5">
        <v>1</v>
      </c>
      <c r="G10" s="14" t="s">
        <v>18</v>
      </c>
    </row>
  </sheetData>
  <mergeCells count="1">
    <mergeCell ref="A5:G5"/>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2:G24"/>
  <sheetViews>
    <sheetView zoomScale="90" zoomScaleNormal="90" workbookViewId="0">
      <selection activeCell="C3" sqref="C3"/>
    </sheetView>
  </sheetViews>
  <sheetFormatPr baseColWidth="10" defaultColWidth="10.90625" defaultRowHeight="14.5" x14ac:dyDescent="0.35"/>
  <cols>
    <col min="1" max="1" width="19.26953125" bestFit="1" customWidth="1"/>
    <col min="2" max="2" width="57.6328125" bestFit="1" customWidth="1"/>
    <col min="3" max="3" width="42.26953125" bestFit="1" customWidth="1"/>
    <col min="4" max="4" width="12.453125" bestFit="1" customWidth="1"/>
    <col min="5" max="6" width="15.81640625" bestFit="1" customWidth="1"/>
    <col min="7" max="7" width="20.1796875" hidden="1" customWidth="1"/>
  </cols>
  <sheetData>
    <row r="2" spans="1:7" x14ac:dyDescent="0.35">
      <c r="A2" s="10" t="s">
        <v>6</v>
      </c>
      <c r="B2" s="1" t="s">
        <v>674</v>
      </c>
      <c r="C2" s="42"/>
    </row>
    <row r="3" spans="1:7" ht="29" x14ac:dyDescent="0.35">
      <c r="A3" s="107" t="s">
        <v>7</v>
      </c>
      <c r="B3" s="72" t="s">
        <v>1014</v>
      </c>
      <c r="C3" s="42"/>
    </row>
    <row r="5" spans="1:7" x14ac:dyDescent="0.35">
      <c r="A5" s="352" t="s">
        <v>54</v>
      </c>
      <c r="B5" s="352"/>
      <c r="C5" s="352"/>
      <c r="D5" s="352"/>
      <c r="E5" s="352"/>
      <c r="F5" s="352"/>
      <c r="G5" s="352"/>
    </row>
    <row r="6" spans="1:7" x14ac:dyDescent="0.35">
      <c r="A6" s="13" t="s">
        <v>52</v>
      </c>
      <c r="B6" s="13" t="s">
        <v>53</v>
      </c>
      <c r="C6" s="13" t="s">
        <v>106</v>
      </c>
      <c r="D6" s="13" t="s">
        <v>12</v>
      </c>
      <c r="E6" s="13" t="s">
        <v>13</v>
      </c>
      <c r="F6" s="13" t="s">
        <v>15</v>
      </c>
      <c r="G6" s="13" t="s">
        <v>14</v>
      </c>
    </row>
    <row r="7" spans="1:7" x14ac:dyDescent="0.35">
      <c r="A7" s="34" t="s">
        <v>20</v>
      </c>
      <c r="B7" s="35"/>
      <c r="C7" s="34"/>
      <c r="D7" s="34"/>
      <c r="E7" s="34"/>
      <c r="F7" s="34"/>
      <c r="G7" s="34"/>
    </row>
    <row r="8" spans="1:7" x14ac:dyDescent="0.35">
      <c r="A8" s="1"/>
      <c r="B8" s="237" t="s">
        <v>417</v>
      </c>
      <c r="C8" s="1" t="s">
        <v>110</v>
      </c>
      <c r="D8" s="2">
        <v>0</v>
      </c>
      <c r="E8" s="3">
        <v>1</v>
      </c>
      <c r="F8" s="3">
        <v>1</v>
      </c>
      <c r="G8" s="2">
        <v>3.24</v>
      </c>
    </row>
    <row r="9" spans="1:7" x14ac:dyDescent="0.35">
      <c r="A9" s="1"/>
      <c r="B9" s="237" t="s">
        <v>418</v>
      </c>
      <c r="C9" s="1" t="s">
        <v>110</v>
      </c>
      <c r="D9" s="2">
        <v>0</v>
      </c>
      <c r="E9" s="3">
        <v>1</v>
      </c>
      <c r="F9" s="3">
        <v>1</v>
      </c>
      <c r="G9" s="2">
        <v>3.24</v>
      </c>
    </row>
    <row r="10" spans="1:7" x14ac:dyDescent="0.35">
      <c r="A10" s="1"/>
      <c r="B10" s="237" t="s">
        <v>419</v>
      </c>
      <c r="C10" s="1" t="s">
        <v>110</v>
      </c>
      <c r="D10" s="2">
        <v>0</v>
      </c>
      <c r="E10" s="3">
        <v>1</v>
      </c>
      <c r="F10" s="3">
        <v>1</v>
      </c>
      <c r="G10" s="2">
        <v>3.02</v>
      </c>
    </row>
    <row r="11" spans="1:7" x14ac:dyDescent="0.35">
      <c r="A11" s="1"/>
      <c r="B11" s="237" t="s">
        <v>420</v>
      </c>
      <c r="C11" s="1" t="s">
        <v>110</v>
      </c>
      <c r="D11" s="2">
        <v>0</v>
      </c>
      <c r="E11" s="3">
        <v>1</v>
      </c>
      <c r="F11" s="3">
        <v>1</v>
      </c>
      <c r="G11" s="2">
        <v>3.44</v>
      </c>
    </row>
    <row r="12" spans="1:7" x14ac:dyDescent="0.35">
      <c r="A12" s="9" t="s">
        <v>69</v>
      </c>
      <c r="B12" s="259"/>
      <c r="C12" s="9"/>
      <c r="D12" s="127"/>
      <c r="E12" s="127"/>
      <c r="F12" s="127"/>
      <c r="G12" s="127"/>
    </row>
    <row r="13" spans="1:7" x14ac:dyDescent="0.35">
      <c r="A13" s="1"/>
      <c r="B13" s="237" t="s">
        <v>421</v>
      </c>
      <c r="C13" s="1" t="s">
        <v>119</v>
      </c>
      <c r="D13" s="2">
        <v>0</v>
      </c>
      <c r="E13" s="3">
        <v>1</v>
      </c>
      <c r="F13" s="3">
        <v>1</v>
      </c>
      <c r="G13" s="2">
        <v>4.17</v>
      </c>
    </row>
    <row r="14" spans="1:7" x14ac:dyDescent="0.35">
      <c r="A14" s="1"/>
      <c r="B14" s="237" t="s">
        <v>422</v>
      </c>
      <c r="C14" s="1" t="s">
        <v>675</v>
      </c>
      <c r="D14" s="2">
        <v>0</v>
      </c>
      <c r="E14" s="3">
        <v>1</v>
      </c>
      <c r="F14" s="3">
        <v>1</v>
      </c>
      <c r="G14" s="2">
        <v>3.34</v>
      </c>
    </row>
    <row r="15" spans="1:7" x14ac:dyDescent="0.35">
      <c r="A15" s="1"/>
      <c r="B15" s="237" t="s">
        <v>423</v>
      </c>
      <c r="C15" s="1" t="s">
        <v>119</v>
      </c>
      <c r="D15" s="2">
        <v>0</v>
      </c>
      <c r="E15" s="3">
        <v>1</v>
      </c>
      <c r="F15" s="3">
        <v>1</v>
      </c>
      <c r="G15" s="2">
        <v>4.28</v>
      </c>
    </row>
    <row r="16" spans="1:7" s="223" customFormat="1" x14ac:dyDescent="0.35">
      <c r="A16" s="31" t="s">
        <v>2</v>
      </c>
      <c r="B16" s="249"/>
      <c r="C16" s="31"/>
      <c r="D16" s="38"/>
      <c r="E16" s="128"/>
      <c r="F16" s="128"/>
      <c r="G16" s="38"/>
    </row>
    <row r="17" spans="1:7" s="223" customFormat="1" x14ac:dyDescent="0.35">
      <c r="A17" s="1"/>
      <c r="B17" s="111" t="s">
        <v>1029</v>
      </c>
      <c r="C17" s="7" t="s">
        <v>107</v>
      </c>
      <c r="D17" s="225">
        <v>0</v>
      </c>
      <c r="E17" s="3">
        <v>1</v>
      </c>
      <c r="F17" s="3">
        <v>1</v>
      </c>
      <c r="G17" s="225">
        <v>3.52</v>
      </c>
    </row>
    <row r="20" spans="1:7" x14ac:dyDescent="0.35">
      <c r="A20" s="352" t="s">
        <v>117</v>
      </c>
      <c r="B20" s="352"/>
      <c r="C20" s="352"/>
      <c r="D20" s="352"/>
      <c r="E20" s="352"/>
      <c r="F20" s="352"/>
      <c r="G20" s="352"/>
    </row>
    <row r="21" spans="1:7" x14ac:dyDescent="0.35">
      <c r="A21" s="13" t="s">
        <v>52</v>
      </c>
      <c r="B21" s="13" t="s">
        <v>53</v>
      </c>
      <c r="C21" s="13" t="s">
        <v>106</v>
      </c>
      <c r="D21" s="13" t="s">
        <v>12</v>
      </c>
      <c r="E21" s="13" t="s">
        <v>13</v>
      </c>
      <c r="F21" s="13" t="s">
        <v>15</v>
      </c>
      <c r="G21" s="13" t="s">
        <v>14</v>
      </c>
    </row>
    <row r="22" spans="1:7" x14ac:dyDescent="0.35">
      <c r="A22" s="1" t="s">
        <v>133</v>
      </c>
      <c r="B22" s="91"/>
      <c r="C22" s="91"/>
      <c r="D22" s="92"/>
      <c r="E22" s="92"/>
      <c r="F22" s="92"/>
      <c r="G22" s="92"/>
    </row>
    <row r="23" spans="1:7" x14ac:dyDescent="0.35">
      <c r="A23" s="1"/>
      <c r="B23" s="1" t="s">
        <v>887</v>
      </c>
      <c r="C23" s="1"/>
      <c r="D23" s="225">
        <v>0</v>
      </c>
      <c r="E23" s="225">
        <v>1</v>
      </c>
      <c r="F23" s="225">
        <v>1</v>
      </c>
      <c r="G23" s="225" t="s">
        <v>18</v>
      </c>
    </row>
    <row r="24" spans="1:7" x14ac:dyDescent="0.35">
      <c r="A24" s="1"/>
      <c r="B24" s="17" t="s">
        <v>1081</v>
      </c>
      <c r="C24" s="1"/>
      <c r="D24" s="225">
        <v>0</v>
      </c>
      <c r="E24" s="225">
        <v>1</v>
      </c>
      <c r="F24" s="225">
        <v>1</v>
      </c>
      <c r="G24" s="225">
        <v>2.76</v>
      </c>
    </row>
  </sheetData>
  <mergeCells count="2">
    <mergeCell ref="A5:G5"/>
    <mergeCell ref="A20:G20"/>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2:G24"/>
  <sheetViews>
    <sheetView zoomScale="90" zoomScaleNormal="90" workbookViewId="0">
      <selection activeCell="C21" sqref="C21"/>
    </sheetView>
  </sheetViews>
  <sheetFormatPr baseColWidth="10" defaultColWidth="10.90625" defaultRowHeight="14.5" x14ac:dyDescent="0.35"/>
  <cols>
    <col min="1" max="1" width="19.26953125" bestFit="1" customWidth="1"/>
    <col min="2" max="2" width="61.26953125" bestFit="1" customWidth="1"/>
    <col min="3" max="3" width="55.26953125" bestFit="1" customWidth="1"/>
    <col min="4" max="4" width="12.453125" style="88" bestFit="1" customWidth="1"/>
    <col min="5" max="6" width="15.81640625" bestFit="1" customWidth="1"/>
    <col min="7" max="7" width="26" hidden="1" customWidth="1"/>
  </cols>
  <sheetData>
    <row r="2" spans="1:7" x14ac:dyDescent="0.35">
      <c r="A2" s="10" t="s">
        <v>6</v>
      </c>
      <c r="B2" s="1" t="s">
        <v>683</v>
      </c>
      <c r="C2" s="42"/>
    </row>
    <row r="3" spans="1:7" ht="43.5" x14ac:dyDescent="0.35">
      <c r="A3" s="107" t="s">
        <v>7</v>
      </c>
      <c r="B3" s="72" t="s">
        <v>1015</v>
      </c>
      <c r="C3" s="42"/>
    </row>
    <row r="5" spans="1:7" x14ac:dyDescent="0.35">
      <c r="A5" s="352" t="s">
        <v>54</v>
      </c>
      <c r="B5" s="352"/>
      <c r="C5" s="352"/>
      <c r="D5" s="352"/>
      <c r="E5" s="352"/>
      <c r="F5" s="352"/>
      <c r="G5" s="352"/>
    </row>
    <row r="6" spans="1:7" x14ac:dyDescent="0.35">
      <c r="A6" s="13" t="s">
        <v>52</v>
      </c>
      <c r="B6" s="13" t="s">
        <v>53</v>
      </c>
      <c r="C6" s="13" t="s">
        <v>106</v>
      </c>
      <c r="D6" s="13" t="s">
        <v>12</v>
      </c>
      <c r="E6" s="13" t="s">
        <v>13</v>
      </c>
      <c r="F6" s="13" t="s">
        <v>15</v>
      </c>
      <c r="G6" s="13" t="s">
        <v>73</v>
      </c>
    </row>
    <row r="7" spans="1:7" x14ac:dyDescent="0.35">
      <c r="A7" s="34" t="s">
        <v>20</v>
      </c>
      <c r="B7" s="35"/>
      <c r="C7" s="34"/>
      <c r="D7" s="89"/>
      <c r="E7" s="34"/>
      <c r="F7" s="34"/>
      <c r="G7" s="34"/>
    </row>
    <row r="8" spans="1:7" x14ac:dyDescent="0.35">
      <c r="A8" s="7"/>
      <c r="B8" s="239" t="s">
        <v>461</v>
      </c>
      <c r="C8" s="7" t="s">
        <v>110</v>
      </c>
      <c r="D8" s="8">
        <v>0</v>
      </c>
      <c r="E8" s="4">
        <v>1</v>
      </c>
      <c r="F8" s="4">
        <v>1</v>
      </c>
      <c r="G8" s="114">
        <f>20/30*100</f>
        <v>66.666666666666657</v>
      </c>
    </row>
    <row r="9" spans="1:7" x14ac:dyDescent="0.35">
      <c r="A9" s="7"/>
      <c r="B9" s="239" t="s">
        <v>460</v>
      </c>
      <c r="C9" s="7" t="s">
        <v>110</v>
      </c>
      <c r="D9" s="8">
        <v>0</v>
      </c>
      <c r="E9" s="4">
        <v>1</v>
      </c>
      <c r="F9" s="4">
        <v>1</v>
      </c>
      <c r="G9" s="114">
        <f>20/30*100</f>
        <v>66.666666666666657</v>
      </c>
    </row>
    <row r="10" spans="1:7" x14ac:dyDescent="0.35">
      <c r="A10" s="7"/>
      <c r="B10" s="239" t="s">
        <v>451</v>
      </c>
      <c r="C10" s="7" t="s">
        <v>110</v>
      </c>
      <c r="D10" s="8">
        <v>0</v>
      </c>
      <c r="E10" s="4">
        <v>1</v>
      </c>
      <c r="F10" s="4">
        <v>1</v>
      </c>
      <c r="G10" s="114">
        <f>20/30*100</f>
        <v>66.666666666666657</v>
      </c>
    </row>
    <row r="11" spans="1:7" x14ac:dyDescent="0.35">
      <c r="A11" s="7"/>
      <c r="B11" s="239" t="s">
        <v>452</v>
      </c>
      <c r="C11" s="7" t="s">
        <v>649</v>
      </c>
      <c r="D11" s="8">
        <v>0</v>
      </c>
      <c r="E11" s="4">
        <v>1</v>
      </c>
      <c r="F11" s="4">
        <v>1</v>
      </c>
      <c r="G11" s="114">
        <f>21/30*100</f>
        <v>70</v>
      </c>
    </row>
    <row r="12" spans="1:7" x14ac:dyDescent="0.35">
      <c r="A12" s="7"/>
      <c r="B12" s="239" t="s">
        <v>453</v>
      </c>
      <c r="C12" s="7" t="s">
        <v>681</v>
      </c>
      <c r="D12" s="8">
        <v>0</v>
      </c>
      <c r="E12" s="4">
        <v>1</v>
      </c>
      <c r="F12" s="4">
        <v>1</v>
      </c>
      <c r="G12" s="114">
        <f>23/30*100</f>
        <v>76.666666666666671</v>
      </c>
    </row>
    <row r="13" spans="1:7" x14ac:dyDescent="0.35">
      <c r="A13" s="7"/>
      <c r="B13" s="239" t="s">
        <v>454</v>
      </c>
      <c r="C13" s="7" t="s">
        <v>682</v>
      </c>
      <c r="D13" s="8">
        <v>0</v>
      </c>
      <c r="E13" s="4">
        <v>1</v>
      </c>
      <c r="F13" s="4">
        <v>1</v>
      </c>
      <c r="G13" s="114">
        <f>18/30*100</f>
        <v>60</v>
      </c>
    </row>
    <row r="14" spans="1:7" x14ac:dyDescent="0.35">
      <c r="A14" s="7"/>
      <c r="B14" s="239" t="s">
        <v>455</v>
      </c>
      <c r="C14" s="7" t="s">
        <v>110</v>
      </c>
      <c r="D14" s="8">
        <v>0</v>
      </c>
      <c r="E14" s="4">
        <v>1</v>
      </c>
      <c r="F14" s="4">
        <v>1</v>
      </c>
      <c r="G14" s="114">
        <f>21/30*100</f>
        <v>70</v>
      </c>
    </row>
    <row r="15" spans="1:7" x14ac:dyDescent="0.35">
      <c r="A15" s="7"/>
      <c r="B15" s="239" t="s">
        <v>456</v>
      </c>
      <c r="C15" s="7" t="s">
        <v>682</v>
      </c>
      <c r="D15" s="8">
        <v>0</v>
      </c>
      <c r="E15" s="4">
        <v>1</v>
      </c>
      <c r="F15" s="4">
        <v>1</v>
      </c>
      <c r="G15" s="114">
        <f>24/30*100</f>
        <v>80</v>
      </c>
    </row>
    <row r="16" spans="1:7" x14ac:dyDescent="0.35">
      <c r="A16" s="7"/>
      <c r="B16" s="239" t="s">
        <v>457</v>
      </c>
      <c r="C16" s="7" t="s">
        <v>649</v>
      </c>
      <c r="D16" s="8">
        <v>0</v>
      </c>
      <c r="E16" s="4">
        <v>1</v>
      </c>
      <c r="F16" s="4">
        <v>1</v>
      </c>
      <c r="G16" s="114">
        <f>24/30*100</f>
        <v>80</v>
      </c>
    </row>
    <row r="17" spans="1:7" x14ac:dyDescent="0.35">
      <c r="A17" s="7"/>
      <c r="B17" s="239" t="s">
        <v>458</v>
      </c>
      <c r="C17" s="7" t="s">
        <v>110</v>
      </c>
      <c r="D17" s="8">
        <v>0</v>
      </c>
      <c r="E17" s="4">
        <v>1</v>
      </c>
      <c r="F17" s="4">
        <v>1</v>
      </c>
      <c r="G17" s="114">
        <f>28/30*100</f>
        <v>93.333333333333329</v>
      </c>
    </row>
    <row r="18" spans="1:7" x14ac:dyDescent="0.35">
      <c r="A18" s="7"/>
      <c r="B18" s="239" t="s">
        <v>459</v>
      </c>
      <c r="C18" s="7" t="s">
        <v>110</v>
      </c>
      <c r="D18" s="8">
        <v>0</v>
      </c>
      <c r="E18" s="4">
        <v>1</v>
      </c>
      <c r="F18" s="4">
        <v>1</v>
      </c>
      <c r="G18" s="114">
        <f>25/30*100</f>
        <v>83.333333333333343</v>
      </c>
    </row>
    <row r="19" spans="1:7" x14ac:dyDescent="0.35">
      <c r="A19" s="31" t="s">
        <v>2</v>
      </c>
      <c r="B19" s="31"/>
      <c r="C19" s="31"/>
      <c r="D19" s="38"/>
      <c r="E19" s="31"/>
      <c r="F19" s="31"/>
      <c r="G19" s="31"/>
    </row>
    <row r="20" spans="1:7" x14ac:dyDescent="0.35">
      <c r="A20" s="1"/>
      <c r="B20" s="1" t="s">
        <v>1299</v>
      </c>
      <c r="C20" s="7" t="s">
        <v>1507</v>
      </c>
      <c r="D20" s="8">
        <v>0</v>
      </c>
      <c r="E20" s="4">
        <v>1</v>
      </c>
      <c r="F20" s="4">
        <v>1</v>
      </c>
      <c r="G20" s="115">
        <f>22/30*100</f>
        <v>73.333333333333329</v>
      </c>
    </row>
    <row r="21" spans="1:7" x14ac:dyDescent="0.35">
      <c r="A21" s="1"/>
      <c r="B21" s="1" t="s">
        <v>1300</v>
      </c>
      <c r="C21" s="7" t="s">
        <v>107</v>
      </c>
      <c r="D21" s="8">
        <v>0</v>
      </c>
      <c r="E21" s="4">
        <v>2</v>
      </c>
      <c r="F21" s="4">
        <v>2</v>
      </c>
      <c r="G21" s="115">
        <f>(22/30+20/30)*100/2</f>
        <v>70</v>
      </c>
    </row>
    <row r="22" spans="1:7" x14ac:dyDescent="0.35">
      <c r="A22" s="1"/>
      <c r="B22" s="1" t="s">
        <v>1301</v>
      </c>
      <c r="C22" s="7" t="s">
        <v>107</v>
      </c>
      <c r="D22" s="271">
        <v>0</v>
      </c>
      <c r="E22" s="4">
        <v>2</v>
      </c>
      <c r="F22" s="4">
        <v>2</v>
      </c>
      <c r="G22" s="115">
        <f>(27/30+24/30)*100/2</f>
        <v>85.000000000000014</v>
      </c>
    </row>
    <row r="23" spans="1:7" x14ac:dyDescent="0.35">
      <c r="A23" s="1"/>
      <c r="B23" s="1" t="s">
        <v>1302</v>
      </c>
      <c r="C23" s="7" t="s">
        <v>107</v>
      </c>
      <c r="D23" s="271">
        <v>0</v>
      </c>
      <c r="E23" s="4">
        <v>1</v>
      </c>
      <c r="F23" s="4">
        <v>1</v>
      </c>
      <c r="G23" s="115">
        <f>21/30*100</f>
        <v>70</v>
      </c>
    </row>
    <row r="24" spans="1:7" x14ac:dyDescent="0.35">
      <c r="A24" s="1"/>
      <c r="B24" s="1"/>
      <c r="C24" s="7"/>
      <c r="D24" s="271"/>
      <c r="E24" s="4"/>
      <c r="F24" s="4"/>
      <c r="G24" s="115"/>
    </row>
  </sheetData>
  <sortState xmlns:xlrd2="http://schemas.microsoft.com/office/spreadsheetml/2017/richdata2" ref="B8:F18">
    <sortCondition ref="B8:B18"/>
  </sortState>
  <mergeCells count="1">
    <mergeCell ref="A5:G5"/>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2:G29"/>
  <sheetViews>
    <sheetView zoomScale="90" zoomScaleNormal="90" workbookViewId="0">
      <selection activeCell="C22" sqref="C22"/>
    </sheetView>
  </sheetViews>
  <sheetFormatPr baseColWidth="10" defaultColWidth="10.90625" defaultRowHeight="14.5" x14ac:dyDescent="0.35"/>
  <cols>
    <col min="1" max="1" width="21.453125" bestFit="1" customWidth="1"/>
    <col min="2" max="2" width="48.26953125" customWidth="1"/>
    <col min="3" max="3" width="55.81640625" bestFit="1" customWidth="1"/>
    <col min="4" max="4" width="12.453125" bestFit="1" customWidth="1"/>
    <col min="5" max="6" width="15.81640625" bestFit="1" customWidth="1"/>
    <col min="7" max="7" width="26" hidden="1" customWidth="1"/>
  </cols>
  <sheetData>
    <row r="2" spans="1:7" x14ac:dyDescent="0.35">
      <c r="A2" s="10" t="s">
        <v>6</v>
      </c>
      <c r="B2" s="1" t="s">
        <v>686</v>
      </c>
      <c r="C2" s="42"/>
    </row>
    <row r="3" spans="1:7" ht="58" x14ac:dyDescent="0.35">
      <c r="A3" s="107" t="s">
        <v>7</v>
      </c>
      <c r="B3" s="72" t="s">
        <v>1016</v>
      </c>
      <c r="C3" s="42"/>
    </row>
    <row r="5" spans="1:7" x14ac:dyDescent="0.35">
      <c r="A5" s="352" t="s">
        <v>54</v>
      </c>
      <c r="B5" s="352"/>
      <c r="C5" s="352"/>
      <c r="D5" s="352"/>
      <c r="E5" s="352"/>
      <c r="F5" s="352"/>
      <c r="G5" s="352"/>
    </row>
    <row r="6" spans="1:7" x14ac:dyDescent="0.35">
      <c r="A6" s="13" t="s">
        <v>52</v>
      </c>
      <c r="B6" s="13" t="s">
        <v>53</v>
      </c>
      <c r="C6" s="13" t="s">
        <v>106</v>
      </c>
      <c r="D6" s="13" t="s">
        <v>12</v>
      </c>
      <c r="E6" s="13" t="s">
        <v>13</v>
      </c>
      <c r="F6" s="13" t="s">
        <v>15</v>
      </c>
      <c r="G6" s="13" t="s">
        <v>73</v>
      </c>
    </row>
    <row r="7" spans="1:7" x14ac:dyDescent="0.35">
      <c r="A7" s="34" t="s">
        <v>20</v>
      </c>
      <c r="B7" s="35"/>
      <c r="C7" s="34"/>
      <c r="D7" s="34"/>
      <c r="E7" s="34"/>
      <c r="F7" s="34"/>
      <c r="G7" s="34"/>
    </row>
    <row r="8" spans="1:7" x14ac:dyDescent="0.35">
      <c r="A8" s="7"/>
      <c r="B8" s="72" t="s">
        <v>1474</v>
      </c>
      <c r="C8" s="7" t="s">
        <v>110</v>
      </c>
      <c r="D8" s="6">
        <v>0</v>
      </c>
      <c r="E8" s="6">
        <v>1</v>
      </c>
      <c r="F8" s="6">
        <v>1</v>
      </c>
      <c r="G8" s="109">
        <f>6.7/10*100</f>
        <v>67</v>
      </c>
    </row>
    <row r="9" spans="1:7" x14ac:dyDescent="0.35">
      <c r="A9" s="7"/>
      <c r="B9" s="72" t="s">
        <v>1528</v>
      </c>
      <c r="C9" s="7" t="s">
        <v>110</v>
      </c>
      <c r="D9" s="6">
        <v>0</v>
      </c>
      <c r="E9" s="6">
        <v>1</v>
      </c>
      <c r="F9" s="6">
        <v>1</v>
      </c>
      <c r="G9" s="109">
        <f>5/10*100</f>
        <v>50</v>
      </c>
    </row>
    <row r="10" spans="1:7" x14ac:dyDescent="0.35">
      <c r="A10" s="7"/>
      <c r="B10" s="72" t="s">
        <v>1476</v>
      </c>
      <c r="C10" s="7" t="s">
        <v>110</v>
      </c>
      <c r="D10" s="6">
        <v>0</v>
      </c>
      <c r="E10" s="6">
        <v>1</v>
      </c>
      <c r="F10" s="6">
        <v>1</v>
      </c>
      <c r="G10" s="109">
        <f>1.4/10*100</f>
        <v>13.999999999999998</v>
      </c>
    </row>
    <row r="11" spans="1:7" x14ac:dyDescent="0.35">
      <c r="A11" s="7"/>
      <c r="B11" s="72" t="s">
        <v>1475</v>
      </c>
      <c r="C11" s="7" t="s">
        <v>110</v>
      </c>
      <c r="D11" s="6">
        <v>0</v>
      </c>
      <c r="E11" s="6">
        <v>1</v>
      </c>
      <c r="F11" s="6">
        <v>1</v>
      </c>
      <c r="G11" s="109">
        <f>0.5/10*100</f>
        <v>5</v>
      </c>
    </row>
    <row r="12" spans="1:7" s="290" customFormat="1" x14ac:dyDescent="0.35">
      <c r="A12" s="7"/>
      <c r="B12" s="239" t="s">
        <v>467</v>
      </c>
      <c r="C12" s="7" t="s">
        <v>110</v>
      </c>
      <c r="D12" s="6">
        <v>1</v>
      </c>
      <c r="E12" s="6">
        <v>0</v>
      </c>
      <c r="F12" s="6">
        <v>1</v>
      </c>
      <c r="G12" s="109"/>
    </row>
    <row r="13" spans="1:7" s="290" customFormat="1" x14ac:dyDescent="0.35">
      <c r="A13" s="7"/>
      <c r="B13" s="239" t="s">
        <v>464</v>
      </c>
      <c r="C13" s="7" t="s">
        <v>110</v>
      </c>
      <c r="D13" s="6">
        <v>0</v>
      </c>
      <c r="E13" s="6">
        <v>1</v>
      </c>
      <c r="F13" s="6">
        <v>1</v>
      </c>
      <c r="G13" s="109"/>
    </row>
    <row r="14" spans="1:7" s="290" customFormat="1" x14ac:dyDescent="0.35">
      <c r="A14" s="7"/>
      <c r="B14" s="239" t="s">
        <v>466</v>
      </c>
      <c r="C14" s="7" t="s">
        <v>629</v>
      </c>
      <c r="D14" s="6">
        <v>1</v>
      </c>
      <c r="E14" s="6">
        <v>0</v>
      </c>
      <c r="F14" s="6">
        <v>1</v>
      </c>
      <c r="G14" s="109"/>
    </row>
    <row r="15" spans="1:7" s="290" customFormat="1" x14ac:dyDescent="0.35">
      <c r="A15" s="7"/>
      <c r="B15" s="239" t="s">
        <v>465</v>
      </c>
      <c r="C15" s="7" t="s">
        <v>110</v>
      </c>
      <c r="D15" s="6">
        <v>0</v>
      </c>
      <c r="E15" s="6">
        <v>1</v>
      </c>
      <c r="F15" s="6">
        <v>1</v>
      </c>
      <c r="G15" s="109"/>
    </row>
    <row r="16" spans="1:7" x14ac:dyDescent="0.35">
      <c r="A16" s="31" t="s">
        <v>2</v>
      </c>
      <c r="B16" s="242"/>
      <c r="C16" s="31"/>
      <c r="D16" s="41"/>
      <c r="E16" s="41"/>
      <c r="F16" s="41"/>
      <c r="G16" s="41"/>
    </row>
    <row r="17" spans="1:7" x14ac:dyDescent="0.35">
      <c r="A17" s="7"/>
      <c r="B17" s="72" t="s">
        <v>1478</v>
      </c>
      <c r="C17" s="7" t="s">
        <v>107</v>
      </c>
      <c r="D17" s="6">
        <v>0</v>
      </c>
      <c r="E17" s="6">
        <v>1</v>
      </c>
      <c r="F17" s="6">
        <v>1</v>
      </c>
      <c r="G17" s="313">
        <f>13/20*100</f>
        <v>65</v>
      </c>
    </row>
    <row r="18" spans="1:7" x14ac:dyDescent="0.35">
      <c r="A18" s="7"/>
      <c r="B18" s="239" t="s">
        <v>1477</v>
      </c>
      <c r="C18" s="7" t="s">
        <v>107</v>
      </c>
      <c r="D18" s="6">
        <v>0</v>
      </c>
      <c r="E18" s="6">
        <v>1</v>
      </c>
      <c r="F18" s="6">
        <v>1</v>
      </c>
      <c r="G18" s="313">
        <f>(6.9/10+6.8/10)/2*100</f>
        <v>68.5</v>
      </c>
    </row>
    <row r="19" spans="1:7" ht="29" x14ac:dyDescent="0.35">
      <c r="A19" s="7"/>
      <c r="B19" s="326" t="s">
        <v>1529</v>
      </c>
      <c r="C19" s="87" t="s">
        <v>107</v>
      </c>
      <c r="D19" s="16">
        <v>0</v>
      </c>
      <c r="E19" s="16">
        <v>1</v>
      </c>
      <c r="F19" s="16">
        <v>1</v>
      </c>
      <c r="G19" s="313">
        <f>5.2/10*100</f>
        <v>52</v>
      </c>
    </row>
    <row r="20" spans="1:7" s="290" customFormat="1" ht="29" x14ac:dyDescent="0.35">
      <c r="A20" s="7"/>
      <c r="B20" s="72" t="s">
        <v>1530</v>
      </c>
      <c r="C20" s="87" t="s">
        <v>107</v>
      </c>
      <c r="D20" s="6">
        <v>0</v>
      </c>
      <c r="E20" s="6">
        <v>1</v>
      </c>
      <c r="F20" s="6">
        <v>1</v>
      </c>
      <c r="G20" s="217"/>
    </row>
    <row r="21" spans="1:7" s="290" customFormat="1" x14ac:dyDescent="0.35">
      <c r="A21" s="7"/>
      <c r="B21" s="72" t="s">
        <v>1479</v>
      </c>
      <c r="C21" s="7" t="s">
        <v>107</v>
      </c>
      <c r="D21" s="6">
        <v>0</v>
      </c>
      <c r="E21" s="6">
        <v>1</v>
      </c>
      <c r="F21" s="6">
        <v>1</v>
      </c>
      <c r="G21" s="217"/>
    </row>
    <row r="22" spans="1:7" s="290" customFormat="1" x14ac:dyDescent="0.35">
      <c r="A22" s="7"/>
      <c r="B22" s="239" t="s">
        <v>468</v>
      </c>
      <c r="C22" s="7" t="s">
        <v>111</v>
      </c>
      <c r="D22" s="6">
        <v>0</v>
      </c>
      <c r="E22" s="6">
        <v>1</v>
      </c>
      <c r="F22" s="6">
        <v>1</v>
      </c>
      <c r="G22" s="217"/>
    </row>
    <row r="23" spans="1:7" x14ac:dyDescent="0.35">
      <c r="A23" s="1"/>
      <c r="B23" s="239" t="s">
        <v>469</v>
      </c>
      <c r="C23" s="7" t="s">
        <v>112</v>
      </c>
      <c r="D23" s="6">
        <v>0</v>
      </c>
      <c r="E23" s="6">
        <v>1</v>
      </c>
      <c r="F23" s="6">
        <v>1</v>
      </c>
    </row>
    <row r="24" spans="1:7" s="290" customFormat="1" x14ac:dyDescent="0.35">
      <c r="A24" s="1"/>
      <c r="B24" s="239" t="s">
        <v>470</v>
      </c>
      <c r="C24" s="7" t="s">
        <v>685</v>
      </c>
      <c r="D24" s="6">
        <v>0</v>
      </c>
      <c r="E24" s="6">
        <v>1</v>
      </c>
      <c r="F24" s="6">
        <v>1</v>
      </c>
    </row>
    <row r="26" spans="1:7" x14ac:dyDescent="0.35">
      <c r="A26" s="315"/>
      <c r="B26" s="315"/>
      <c r="C26" s="315"/>
      <c r="D26" s="315"/>
      <c r="E26" s="315"/>
      <c r="F26" s="315"/>
      <c r="G26" s="315"/>
    </row>
    <row r="27" spans="1:7" x14ac:dyDescent="0.35">
      <c r="A27" s="314"/>
      <c r="B27" s="314"/>
      <c r="C27" s="314"/>
      <c r="D27" s="314"/>
      <c r="E27" s="314"/>
      <c r="F27" s="314"/>
      <c r="G27" s="314"/>
    </row>
    <row r="28" spans="1:7" x14ac:dyDescent="0.35">
      <c r="A28" s="11"/>
      <c r="B28" s="11"/>
      <c r="C28" s="11"/>
      <c r="D28" s="11"/>
      <c r="E28" s="11"/>
      <c r="F28" s="11"/>
      <c r="G28" s="11"/>
    </row>
    <row r="29" spans="1:7" x14ac:dyDescent="0.35">
      <c r="A29" s="11"/>
      <c r="B29" s="11"/>
      <c r="C29" s="11"/>
      <c r="D29" s="12"/>
      <c r="E29" s="12"/>
      <c r="F29" s="12"/>
      <c r="G29" s="324"/>
    </row>
  </sheetData>
  <sortState xmlns:xlrd2="http://schemas.microsoft.com/office/spreadsheetml/2017/richdata2" ref="B8:F15">
    <sortCondition ref="B8:B15"/>
  </sortState>
  <mergeCells count="1">
    <mergeCell ref="A5:G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H69"/>
  <sheetViews>
    <sheetView zoomScale="80" zoomScaleNormal="80" workbookViewId="0">
      <selection activeCell="C48" sqref="C48"/>
    </sheetView>
  </sheetViews>
  <sheetFormatPr baseColWidth="10" defaultColWidth="10.90625" defaultRowHeight="14.5" x14ac:dyDescent="0.35"/>
  <cols>
    <col min="1" max="1" width="20" customWidth="1"/>
    <col min="2" max="2" width="69.453125" customWidth="1"/>
    <col min="3" max="3" width="55.6328125" customWidth="1"/>
    <col min="4" max="4" width="14" customWidth="1"/>
    <col min="5" max="5" width="17.453125" customWidth="1"/>
    <col min="6" max="6" width="17.54296875" customWidth="1"/>
    <col min="7" max="7" width="21.6328125" hidden="1" customWidth="1"/>
    <col min="8" max="8" width="26.81640625" bestFit="1" customWidth="1"/>
  </cols>
  <sheetData>
    <row r="2" spans="1:8" x14ac:dyDescent="0.35">
      <c r="A2" s="10" t="s">
        <v>6</v>
      </c>
      <c r="B2" s="1" t="s">
        <v>82</v>
      </c>
      <c r="C2" s="42"/>
    </row>
    <row r="3" spans="1:8" x14ac:dyDescent="0.35">
      <c r="A3" s="10" t="s">
        <v>7</v>
      </c>
      <c r="B3" s="1" t="s">
        <v>166</v>
      </c>
      <c r="C3" s="42"/>
    </row>
    <row r="5" spans="1:8" x14ac:dyDescent="0.35">
      <c r="A5" s="352" t="s">
        <v>54</v>
      </c>
      <c r="B5" s="352"/>
      <c r="C5" s="352"/>
      <c r="D5" s="352"/>
      <c r="E5" s="352"/>
      <c r="F5" s="352"/>
      <c r="G5" s="352"/>
    </row>
    <row r="6" spans="1:8" x14ac:dyDescent="0.35">
      <c r="A6" s="13" t="s">
        <v>52</v>
      </c>
      <c r="B6" s="13" t="s">
        <v>51</v>
      </c>
      <c r="C6" s="13" t="s">
        <v>106</v>
      </c>
      <c r="D6" s="13" t="s">
        <v>12</v>
      </c>
      <c r="E6" s="13" t="s">
        <v>13</v>
      </c>
      <c r="F6" s="13" t="s">
        <v>15</v>
      </c>
      <c r="G6" s="13" t="s">
        <v>14</v>
      </c>
      <c r="H6" s="71"/>
    </row>
    <row r="7" spans="1:8" x14ac:dyDescent="0.35">
      <c r="A7" s="34" t="s">
        <v>20</v>
      </c>
      <c r="B7" s="35"/>
      <c r="C7" s="35"/>
      <c r="D7" s="36"/>
      <c r="E7" s="36"/>
      <c r="F7" s="36"/>
      <c r="G7" s="36"/>
    </row>
    <row r="8" spans="1:8" x14ac:dyDescent="0.35">
      <c r="A8" s="1"/>
      <c r="B8" s="237" t="s">
        <v>21</v>
      </c>
      <c r="C8" s="237" t="s">
        <v>110</v>
      </c>
      <c r="D8" s="4">
        <v>0</v>
      </c>
      <c r="E8" s="4">
        <v>3</v>
      </c>
      <c r="F8" s="4">
        <v>3</v>
      </c>
      <c r="G8" s="4" t="s">
        <v>74</v>
      </c>
      <c r="H8" s="97"/>
    </row>
    <row r="9" spans="1:8" x14ac:dyDescent="0.35">
      <c r="A9" s="1"/>
      <c r="B9" s="237" t="s">
        <v>22</v>
      </c>
      <c r="C9" s="237" t="s">
        <v>110</v>
      </c>
      <c r="D9" s="4">
        <v>0</v>
      </c>
      <c r="E9" s="4">
        <v>1</v>
      </c>
      <c r="F9" s="4">
        <v>1</v>
      </c>
      <c r="G9" s="4" t="s">
        <v>16</v>
      </c>
      <c r="H9" s="97"/>
    </row>
    <row r="10" spans="1:8" x14ac:dyDescent="0.35">
      <c r="A10" s="1"/>
      <c r="B10" s="237" t="s">
        <v>23</v>
      </c>
      <c r="C10" s="237" t="s">
        <v>110</v>
      </c>
      <c r="D10" s="4">
        <v>0</v>
      </c>
      <c r="E10" s="4">
        <v>1</v>
      </c>
      <c r="F10" s="4">
        <v>1</v>
      </c>
      <c r="G10" s="4" t="s">
        <v>75</v>
      </c>
      <c r="H10" s="97"/>
    </row>
    <row r="11" spans="1:8" x14ac:dyDescent="0.35">
      <c r="A11" s="7"/>
      <c r="B11" s="237" t="s">
        <v>24</v>
      </c>
      <c r="C11" s="237" t="s">
        <v>110</v>
      </c>
      <c r="D11" s="4">
        <v>0</v>
      </c>
      <c r="E11" s="4">
        <v>1</v>
      </c>
      <c r="F11" s="4">
        <v>1</v>
      </c>
      <c r="G11" s="86" t="s">
        <v>17</v>
      </c>
      <c r="H11" s="97"/>
    </row>
    <row r="12" spans="1:8" x14ac:dyDescent="0.35">
      <c r="A12" s="7"/>
      <c r="B12" s="237" t="s">
        <v>25</v>
      </c>
      <c r="C12" s="237" t="s">
        <v>110</v>
      </c>
      <c r="D12" s="4">
        <v>0</v>
      </c>
      <c r="E12" s="4">
        <v>1</v>
      </c>
      <c r="F12" s="4">
        <v>1</v>
      </c>
      <c r="G12" s="6" t="s">
        <v>74</v>
      </c>
      <c r="H12" s="97"/>
    </row>
    <row r="13" spans="1:8" x14ac:dyDescent="0.35">
      <c r="A13" s="7"/>
      <c r="B13" s="237" t="s">
        <v>26</v>
      </c>
      <c r="C13" s="237" t="s">
        <v>110</v>
      </c>
      <c r="D13" s="4">
        <v>0</v>
      </c>
      <c r="E13" s="4">
        <v>1</v>
      </c>
      <c r="F13" s="4">
        <v>1</v>
      </c>
      <c r="G13" s="6" t="s">
        <v>75</v>
      </c>
      <c r="H13" s="97"/>
    </row>
    <row r="14" spans="1:8" x14ac:dyDescent="0.35">
      <c r="A14" s="1"/>
      <c r="B14" s="237" t="s">
        <v>27</v>
      </c>
      <c r="C14" s="237" t="s">
        <v>110</v>
      </c>
      <c r="D14" s="4">
        <v>0</v>
      </c>
      <c r="E14" s="4">
        <v>1</v>
      </c>
      <c r="F14" s="4">
        <v>1</v>
      </c>
      <c r="G14" s="6" t="s">
        <v>16</v>
      </c>
      <c r="H14" s="97"/>
    </row>
    <row r="15" spans="1:8" x14ac:dyDescent="0.35">
      <c r="A15" s="1"/>
      <c r="B15" s="237" t="s">
        <v>28</v>
      </c>
      <c r="C15" s="237" t="s">
        <v>110</v>
      </c>
      <c r="D15" s="4">
        <v>0</v>
      </c>
      <c r="E15" s="4">
        <v>1</v>
      </c>
      <c r="F15" s="4">
        <v>1</v>
      </c>
      <c r="G15" s="8" t="s">
        <v>16</v>
      </c>
      <c r="H15" s="97"/>
    </row>
    <row r="16" spans="1:8" s="327" customFormat="1" x14ac:dyDescent="0.35">
      <c r="A16" s="1"/>
      <c r="B16" s="336" t="s">
        <v>1562</v>
      </c>
      <c r="C16" s="237" t="s">
        <v>110</v>
      </c>
      <c r="D16" s="4">
        <v>0</v>
      </c>
      <c r="E16" s="4">
        <v>1</v>
      </c>
      <c r="F16" s="4">
        <v>1</v>
      </c>
      <c r="G16" s="8"/>
      <c r="H16" s="97"/>
    </row>
    <row r="17" spans="1:8" s="223" customFormat="1" x14ac:dyDescent="0.35">
      <c r="A17" s="1"/>
      <c r="B17" s="237" t="s">
        <v>29</v>
      </c>
      <c r="C17" s="237" t="s">
        <v>110</v>
      </c>
      <c r="D17" s="4">
        <v>0</v>
      </c>
      <c r="E17" s="4">
        <v>1</v>
      </c>
      <c r="F17" s="4">
        <v>1</v>
      </c>
      <c r="G17" s="8" t="s">
        <v>17</v>
      </c>
      <c r="H17" s="97"/>
    </row>
    <row r="18" spans="1:8" x14ac:dyDescent="0.35">
      <c r="A18" s="1"/>
      <c r="B18" s="111" t="s">
        <v>1060</v>
      </c>
      <c r="C18" s="237" t="s">
        <v>110</v>
      </c>
      <c r="D18" s="4">
        <v>0</v>
      </c>
      <c r="E18" s="4">
        <v>1</v>
      </c>
      <c r="F18" s="4">
        <v>1</v>
      </c>
      <c r="G18" s="8" t="s">
        <v>17</v>
      </c>
      <c r="H18" s="97"/>
    </row>
    <row r="19" spans="1:8" x14ac:dyDescent="0.35">
      <c r="A19" s="1"/>
      <c r="B19" s="237" t="s">
        <v>30</v>
      </c>
      <c r="C19" s="237" t="s">
        <v>110</v>
      </c>
      <c r="D19" s="4">
        <v>0</v>
      </c>
      <c r="E19" s="4">
        <v>1</v>
      </c>
      <c r="F19" s="4">
        <v>1</v>
      </c>
      <c r="G19" s="8" t="s">
        <v>1061</v>
      </c>
      <c r="H19" s="97"/>
    </row>
    <row r="20" spans="1:8" x14ac:dyDescent="0.35">
      <c r="A20" s="1"/>
      <c r="B20" s="237" t="s">
        <v>31</v>
      </c>
      <c r="C20" s="237" t="s">
        <v>110</v>
      </c>
      <c r="D20" s="4">
        <v>2</v>
      </c>
      <c r="E20" s="4">
        <v>2</v>
      </c>
      <c r="F20" s="4">
        <v>4</v>
      </c>
      <c r="G20" s="8" t="s">
        <v>75</v>
      </c>
      <c r="H20" s="97"/>
    </row>
    <row r="21" spans="1:8" s="223" customFormat="1" x14ac:dyDescent="0.35">
      <c r="A21" s="1"/>
      <c r="B21" s="237" t="s">
        <v>32</v>
      </c>
      <c r="C21" s="237" t="s">
        <v>110</v>
      </c>
      <c r="D21" s="4">
        <v>0</v>
      </c>
      <c r="E21" s="4">
        <v>1</v>
      </c>
      <c r="F21" s="4">
        <v>1</v>
      </c>
      <c r="G21" s="8" t="s">
        <v>76</v>
      </c>
      <c r="H21" s="97"/>
    </row>
    <row r="22" spans="1:8" s="327" customFormat="1" x14ac:dyDescent="0.35">
      <c r="A22" s="1"/>
      <c r="B22" s="336" t="s">
        <v>1563</v>
      </c>
      <c r="C22" s="239" t="s">
        <v>126</v>
      </c>
      <c r="D22" s="4">
        <v>0</v>
      </c>
      <c r="E22" s="4">
        <v>1</v>
      </c>
      <c r="F22" s="4">
        <v>1</v>
      </c>
      <c r="G22" s="8"/>
      <c r="H22" s="97"/>
    </row>
    <row r="23" spans="1:8" x14ac:dyDescent="0.35">
      <c r="A23" s="1"/>
      <c r="B23" s="111" t="s">
        <v>1062</v>
      </c>
      <c r="C23" s="237" t="s">
        <v>110</v>
      </c>
      <c r="D23" s="4">
        <v>0</v>
      </c>
      <c r="E23" s="4">
        <v>1</v>
      </c>
      <c r="F23" s="4">
        <v>1</v>
      </c>
      <c r="G23" s="8" t="s">
        <v>145</v>
      </c>
      <c r="H23" s="97"/>
    </row>
    <row r="24" spans="1:8" x14ac:dyDescent="0.35">
      <c r="A24" s="1"/>
      <c r="B24" s="237" t="s">
        <v>33</v>
      </c>
      <c r="C24" s="237" t="s">
        <v>110</v>
      </c>
      <c r="D24" s="4">
        <v>0</v>
      </c>
      <c r="E24" s="4">
        <v>3</v>
      </c>
      <c r="F24" s="4">
        <v>3</v>
      </c>
      <c r="G24" s="8" t="s">
        <v>81</v>
      </c>
      <c r="H24" s="97"/>
    </row>
    <row r="25" spans="1:8" x14ac:dyDescent="0.35">
      <c r="A25" s="1"/>
      <c r="B25" s="237" t="s">
        <v>34</v>
      </c>
      <c r="C25" s="237" t="s">
        <v>110</v>
      </c>
      <c r="D25" s="4">
        <v>0</v>
      </c>
      <c r="E25" s="4">
        <v>2</v>
      </c>
      <c r="F25" s="4">
        <v>2</v>
      </c>
      <c r="G25" s="8" t="s">
        <v>74</v>
      </c>
      <c r="H25" s="97"/>
    </row>
    <row r="26" spans="1:8" x14ac:dyDescent="0.35">
      <c r="A26" s="1"/>
      <c r="B26" s="237" t="s">
        <v>35</v>
      </c>
      <c r="C26" s="237" t="s">
        <v>110</v>
      </c>
      <c r="D26" s="4">
        <v>0</v>
      </c>
      <c r="E26" s="4">
        <v>1</v>
      </c>
      <c r="F26" s="4">
        <v>1</v>
      </c>
      <c r="G26" s="8" t="s">
        <v>17</v>
      </c>
      <c r="H26" s="97"/>
    </row>
    <row r="27" spans="1:8" s="290" customFormat="1" x14ac:dyDescent="0.35">
      <c r="A27" s="1"/>
      <c r="B27" s="237" t="s">
        <v>36</v>
      </c>
      <c r="C27" s="237" t="s">
        <v>110</v>
      </c>
      <c r="D27" s="4">
        <v>0</v>
      </c>
      <c r="E27" s="4">
        <v>3</v>
      </c>
      <c r="F27" s="4">
        <v>3</v>
      </c>
      <c r="G27" s="8"/>
      <c r="H27" s="97"/>
    </row>
    <row r="28" spans="1:8" s="290" customFormat="1" x14ac:dyDescent="0.35">
      <c r="A28" s="1"/>
      <c r="B28" s="237" t="s">
        <v>37</v>
      </c>
      <c r="C28" s="237" t="s">
        <v>110</v>
      </c>
      <c r="D28" s="4">
        <v>0</v>
      </c>
      <c r="E28" s="4">
        <v>1</v>
      </c>
      <c r="F28" s="4">
        <v>1</v>
      </c>
      <c r="G28" s="8"/>
      <c r="H28" s="97"/>
    </row>
    <row r="29" spans="1:8" x14ac:dyDescent="0.35">
      <c r="A29" s="28" t="s">
        <v>1</v>
      </c>
      <c r="B29" s="248"/>
      <c r="C29" s="248"/>
      <c r="D29" s="37"/>
      <c r="E29" s="37"/>
      <c r="F29" s="37"/>
      <c r="G29" s="37"/>
    </row>
    <row r="30" spans="1:8" x14ac:dyDescent="0.35">
      <c r="A30" s="1"/>
      <c r="B30" s="237" t="s">
        <v>38</v>
      </c>
      <c r="C30" s="237" t="s">
        <v>1028</v>
      </c>
      <c r="D30" s="3">
        <v>1</v>
      </c>
      <c r="E30" s="3">
        <v>0</v>
      </c>
      <c r="F30" s="3">
        <v>1</v>
      </c>
      <c r="G30" s="294" t="s">
        <v>80</v>
      </c>
    </row>
    <row r="31" spans="1:8" x14ac:dyDescent="0.35">
      <c r="A31" s="1"/>
      <c r="B31" s="237" t="s">
        <v>39</v>
      </c>
      <c r="C31" s="237" t="s">
        <v>109</v>
      </c>
      <c r="D31" s="3">
        <v>0</v>
      </c>
      <c r="E31" s="3">
        <v>1</v>
      </c>
      <c r="F31" s="3">
        <v>1</v>
      </c>
      <c r="G31" s="294" t="s">
        <v>77</v>
      </c>
    </row>
    <row r="32" spans="1:8" x14ac:dyDescent="0.35">
      <c r="A32" s="31" t="s">
        <v>2</v>
      </c>
      <c r="B32" s="249"/>
      <c r="C32" s="249"/>
      <c r="D32" s="38"/>
      <c r="E32" s="38"/>
      <c r="F32" s="38"/>
      <c r="G32" s="38"/>
    </row>
    <row r="33" spans="1:7" x14ac:dyDescent="0.35">
      <c r="A33" s="1"/>
      <c r="B33" s="237" t="s">
        <v>40</v>
      </c>
      <c r="C33" s="237" t="s">
        <v>107</v>
      </c>
      <c r="D33" s="8">
        <v>0</v>
      </c>
      <c r="E33" s="4">
        <v>1</v>
      </c>
      <c r="F33" s="4">
        <v>1</v>
      </c>
      <c r="G33" s="8" t="s">
        <v>18</v>
      </c>
    </row>
    <row r="34" spans="1:7" x14ac:dyDescent="0.35">
      <c r="A34" s="1"/>
      <c r="B34" s="237" t="s">
        <v>41</v>
      </c>
      <c r="C34" s="237" t="s">
        <v>107</v>
      </c>
      <c r="D34" s="8">
        <v>0</v>
      </c>
      <c r="E34" s="4">
        <v>1</v>
      </c>
      <c r="F34" s="4">
        <v>1</v>
      </c>
      <c r="G34" s="8" t="s">
        <v>77</v>
      </c>
    </row>
    <row r="35" spans="1:7" s="206" customFormat="1" x14ac:dyDescent="0.35">
      <c r="A35" s="1"/>
      <c r="B35" s="111" t="s">
        <v>931</v>
      </c>
      <c r="C35" s="237" t="s">
        <v>107</v>
      </c>
      <c r="D35" s="8">
        <v>0</v>
      </c>
      <c r="E35" s="4">
        <v>1</v>
      </c>
      <c r="F35" s="4">
        <v>1</v>
      </c>
      <c r="G35" s="8" t="s">
        <v>75</v>
      </c>
    </row>
    <row r="36" spans="1:7" x14ac:dyDescent="0.35">
      <c r="A36" s="1"/>
      <c r="B36" s="237" t="s">
        <v>42</v>
      </c>
      <c r="C36" s="237" t="s">
        <v>112</v>
      </c>
      <c r="D36" s="8">
        <v>0</v>
      </c>
      <c r="E36" s="4">
        <v>1</v>
      </c>
      <c r="F36" s="4">
        <v>1</v>
      </c>
      <c r="G36" s="8" t="s">
        <v>76</v>
      </c>
    </row>
    <row r="37" spans="1:7" x14ac:dyDescent="0.35">
      <c r="A37" s="1"/>
      <c r="B37" s="237" t="s">
        <v>43</v>
      </c>
      <c r="C37" s="237" t="s">
        <v>107</v>
      </c>
      <c r="D37" s="8">
        <v>0</v>
      </c>
      <c r="E37" s="4">
        <v>1</v>
      </c>
      <c r="F37" s="4">
        <v>1</v>
      </c>
      <c r="G37" s="8" t="s">
        <v>17</v>
      </c>
    </row>
    <row r="38" spans="1:7" s="223" customFormat="1" x14ac:dyDescent="0.35">
      <c r="A38" s="1"/>
      <c r="B38" s="111" t="s">
        <v>1063</v>
      </c>
      <c r="C38" s="237" t="s">
        <v>121</v>
      </c>
      <c r="D38" s="8">
        <v>0</v>
      </c>
      <c r="E38" s="4">
        <v>1</v>
      </c>
      <c r="F38" s="4">
        <v>1</v>
      </c>
      <c r="G38" s="8" t="s">
        <v>16</v>
      </c>
    </row>
    <row r="39" spans="1:7" s="223" customFormat="1" x14ac:dyDescent="0.35">
      <c r="A39" s="1"/>
      <c r="B39" s="111" t="s">
        <v>1064</v>
      </c>
      <c r="C39" s="237" t="s">
        <v>107</v>
      </c>
      <c r="D39" s="8">
        <v>0</v>
      </c>
      <c r="E39" s="4">
        <v>1</v>
      </c>
      <c r="F39" s="4">
        <v>1</v>
      </c>
      <c r="G39" s="8" t="s">
        <v>76</v>
      </c>
    </row>
    <row r="40" spans="1:7" x14ac:dyDescent="0.35">
      <c r="A40" s="1"/>
      <c r="B40" s="237" t="s">
        <v>44</v>
      </c>
      <c r="C40" s="237" t="s">
        <v>111</v>
      </c>
      <c r="D40" s="8">
        <v>0</v>
      </c>
      <c r="E40" s="4">
        <v>1</v>
      </c>
      <c r="F40" s="4">
        <v>1</v>
      </c>
      <c r="G40" s="8" t="s">
        <v>76</v>
      </c>
    </row>
    <row r="41" spans="1:7" x14ac:dyDescent="0.35">
      <c r="A41" s="1"/>
      <c r="B41" s="237" t="s">
        <v>45</v>
      </c>
      <c r="C41" s="237" t="s">
        <v>107</v>
      </c>
      <c r="D41" s="8">
        <v>0</v>
      </c>
      <c r="E41" s="4">
        <v>1</v>
      </c>
      <c r="F41" s="4">
        <v>1</v>
      </c>
      <c r="G41" s="8" t="s">
        <v>75</v>
      </c>
    </row>
    <row r="42" spans="1:7" s="206" customFormat="1" x14ac:dyDescent="0.35">
      <c r="A42" s="1"/>
      <c r="B42" s="111" t="s">
        <v>932</v>
      </c>
      <c r="C42" s="237" t="s">
        <v>934</v>
      </c>
      <c r="D42" s="8">
        <v>0</v>
      </c>
      <c r="E42" s="4">
        <v>1</v>
      </c>
      <c r="F42" s="4">
        <v>1</v>
      </c>
      <c r="G42" s="8" t="s">
        <v>16</v>
      </c>
    </row>
    <row r="43" spans="1:7" x14ac:dyDescent="0.35">
      <c r="A43" s="1"/>
      <c r="B43" s="237" t="s">
        <v>46</v>
      </c>
      <c r="C43" s="237" t="s">
        <v>107</v>
      </c>
      <c r="D43" s="8">
        <v>0</v>
      </c>
      <c r="E43" s="4">
        <v>1</v>
      </c>
      <c r="F43" s="4">
        <v>1</v>
      </c>
      <c r="G43" s="8" t="s">
        <v>81</v>
      </c>
    </row>
    <row r="44" spans="1:7" x14ac:dyDescent="0.35">
      <c r="A44" s="1"/>
      <c r="B44" s="237" t="s">
        <v>47</v>
      </c>
      <c r="C44" s="237" t="s">
        <v>107</v>
      </c>
      <c r="D44" s="8">
        <v>0</v>
      </c>
      <c r="E44" s="4">
        <v>1</v>
      </c>
      <c r="F44" s="4">
        <v>1</v>
      </c>
      <c r="G44" s="8" t="s">
        <v>81</v>
      </c>
    </row>
    <row r="45" spans="1:7" x14ac:dyDescent="0.35">
      <c r="A45" s="1"/>
      <c r="B45" s="237" t="s">
        <v>48</v>
      </c>
      <c r="C45" s="237" t="s">
        <v>107</v>
      </c>
      <c r="D45" s="8">
        <v>0</v>
      </c>
      <c r="E45" s="4">
        <v>1</v>
      </c>
      <c r="F45" s="4">
        <v>1</v>
      </c>
      <c r="G45" s="8" t="s">
        <v>76</v>
      </c>
    </row>
    <row r="46" spans="1:7" s="223" customFormat="1" x14ac:dyDescent="0.35">
      <c r="A46" s="1"/>
      <c r="B46" s="250" t="s">
        <v>1065</v>
      </c>
      <c r="C46" s="237" t="s">
        <v>107</v>
      </c>
      <c r="D46" s="8">
        <v>0</v>
      </c>
      <c r="E46" s="4">
        <v>1</v>
      </c>
      <c r="F46" s="4">
        <v>1</v>
      </c>
      <c r="G46" s="8" t="s">
        <v>76</v>
      </c>
    </row>
    <row r="47" spans="1:7" s="223" customFormat="1" x14ac:dyDescent="0.35">
      <c r="A47" s="1"/>
      <c r="B47" s="111" t="s">
        <v>1066</v>
      </c>
      <c r="C47" s="237" t="s">
        <v>107</v>
      </c>
      <c r="D47" s="8">
        <v>0</v>
      </c>
      <c r="E47" s="4">
        <v>1</v>
      </c>
      <c r="F47" s="4">
        <v>1</v>
      </c>
      <c r="G47" s="8" t="s">
        <v>76</v>
      </c>
    </row>
    <row r="48" spans="1:7" s="223" customFormat="1" x14ac:dyDescent="0.35">
      <c r="A48" s="1"/>
      <c r="B48" s="235" t="s">
        <v>1067</v>
      </c>
      <c r="C48" s="237" t="s">
        <v>107</v>
      </c>
      <c r="D48" s="8">
        <v>0</v>
      </c>
      <c r="E48" s="4">
        <v>1</v>
      </c>
      <c r="F48" s="4">
        <v>1</v>
      </c>
      <c r="G48" s="8" t="s">
        <v>76</v>
      </c>
    </row>
    <row r="49" spans="1:8" s="206" customFormat="1" x14ac:dyDescent="0.35">
      <c r="A49" s="1"/>
      <c r="B49" s="111" t="s">
        <v>933</v>
      </c>
      <c r="C49" s="237" t="s">
        <v>935</v>
      </c>
      <c r="D49" s="8">
        <v>0</v>
      </c>
      <c r="E49" s="4">
        <v>1</v>
      </c>
      <c r="F49" s="4">
        <v>1</v>
      </c>
      <c r="G49" s="8" t="s">
        <v>74</v>
      </c>
    </row>
    <row r="50" spans="1:8" x14ac:dyDescent="0.35">
      <c r="A50" s="1"/>
      <c r="B50" s="237" t="s">
        <v>49</v>
      </c>
      <c r="C50" s="237" t="s">
        <v>107</v>
      </c>
      <c r="D50" s="8">
        <v>0</v>
      </c>
      <c r="E50" s="4">
        <v>2</v>
      </c>
      <c r="F50" s="4">
        <v>2</v>
      </c>
      <c r="G50" s="8" t="s">
        <v>16</v>
      </c>
    </row>
    <row r="51" spans="1:8" x14ac:dyDescent="0.35">
      <c r="A51" s="1"/>
      <c r="B51" s="237" t="s">
        <v>50</v>
      </c>
      <c r="C51" s="237" t="s">
        <v>107</v>
      </c>
      <c r="D51" s="8">
        <v>0</v>
      </c>
      <c r="E51" s="4">
        <v>1</v>
      </c>
      <c r="F51" s="4">
        <v>1</v>
      </c>
      <c r="G51" s="8" t="s">
        <v>16</v>
      </c>
    </row>
    <row r="52" spans="1:8" s="206" customFormat="1" x14ac:dyDescent="0.35">
      <c r="A52" s="9" t="s">
        <v>69</v>
      </c>
      <c r="B52" s="251"/>
      <c r="C52" s="251"/>
      <c r="D52" s="127"/>
      <c r="E52" s="210"/>
      <c r="F52" s="210"/>
      <c r="G52" s="317"/>
      <c r="H52" s="42"/>
    </row>
    <row r="53" spans="1:8" s="206" customFormat="1" x14ac:dyDescent="0.35">
      <c r="A53" s="1"/>
      <c r="B53" s="99" t="s">
        <v>1564</v>
      </c>
      <c r="C53" s="237" t="s">
        <v>119</v>
      </c>
      <c r="D53" s="8">
        <v>0</v>
      </c>
      <c r="E53" s="4">
        <v>1</v>
      </c>
      <c r="F53" s="4">
        <v>1</v>
      </c>
      <c r="G53" s="220" t="s">
        <v>74</v>
      </c>
      <c r="H53" s="42"/>
    </row>
    <row r="54" spans="1:8" s="206" customFormat="1" x14ac:dyDescent="0.35">
      <c r="A54" s="1"/>
      <c r="B54" s="99" t="s">
        <v>929</v>
      </c>
      <c r="C54" s="237" t="s">
        <v>662</v>
      </c>
      <c r="D54" s="8">
        <v>0</v>
      </c>
      <c r="E54" s="4">
        <v>1</v>
      </c>
      <c r="F54" s="4">
        <v>1</v>
      </c>
      <c r="G54" s="220" t="s">
        <v>74</v>
      </c>
      <c r="H54" s="42"/>
    </row>
    <row r="55" spans="1:8" s="206" customFormat="1" x14ac:dyDescent="0.35">
      <c r="A55" s="1"/>
      <c r="B55" s="99" t="s">
        <v>1565</v>
      </c>
      <c r="C55" s="237" t="s">
        <v>119</v>
      </c>
      <c r="D55" s="8">
        <v>0</v>
      </c>
      <c r="E55" s="4">
        <v>1</v>
      </c>
      <c r="F55" s="4">
        <v>1</v>
      </c>
      <c r="G55" s="220" t="s">
        <v>75</v>
      </c>
      <c r="H55" s="42"/>
    </row>
    <row r="56" spans="1:8" s="206" customFormat="1" x14ac:dyDescent="0.35">
      <c r="A56" s="1"/>
      <c r="B56" s="99" t="s">
        <v>930</v>
      </c>
      <c r="C56" s="237" t="s">
        <v>119</v>
      </c>
      <c r="D56" s="8">
        <v>0</v>
      </c>
      <c r="E56" s="4">
        <v>1</v>
      </c>
      <c r="F56" s="4">
        <v>1</v>
      </c>
      <c r="G56" s="220" t="s">
        <v>78</v>
      </c>
      <c r="H56" s="229"/>
    </row>
    <row r="57" spans="1:8" x14ac:dyDescent="0.35">
      <c r="A57" s="42"/>
      <c r="B57" s="60"/>
      <c r="C57" s="60"/>
      <c r="D57" s="12"/>
      <c r="E57" s="61"/>
      <c r="F57" s="61"/>
      <c r="G57" s="12"/>
      <c r="H57" s="229"/>
    </row>
    <row r="59" spans="1:8" x14ac:dyDescent="0.35">
      <c r="A59" s="352" t="s">
        <v>117</v>
      </c>
      <c r="B59" s="352"/>
      <c r="C59" s="352"/>
      <c r="D59" s="352"/>
      <c r="E59" s="352"/>
      <c r="F59" s="352"/>
      <c r="G59" s="352"/>
    </row>
    <row r="60" spans="1:8" x14ac:dyDescent="0.35">
      <c r="A60" s="13" t="s">
        <v>52</v>
      </c>
      <c r="B60" s="13" t="s">
        <v>53</v>
      </c>
      <c r="C60" s="13" t="s">
        <v>106</v>
      </c>
      <c r="D60" s="13" t="s">
        <v>12</v>
      </c>
      <c r="E60" s="13" t="s">
        <v>13</v>
      </c>
      <c r="F60" s="13" t="s">
        <v>15</v>
      </c>
      <c r="G60" s="13" t="s">
        <v>14</v>
      </c>
    </row>
    <row r="61" spans="1:8" x14ac:dyDescent="0.35">
      <c r="A61" s="93" t="s">
        <v>133</v>
      </c>
      <c r="B61" s="91"/>
      <c r="C61" s="91"/>
      <c r="D61" s="92"/>
      <c r="E61" s="92"/>
      <c r="F61" s="92"/>
      <c r="G61" s="92"/>
    </row>
    <row r="62" spans="1:8" x14ac:dyDescent="0.35">
      <c r="A62" s="1"/>
      <c r="B62" s="87" t="s">
        <v>132</v>
      </c>
      <c r="C62" s="1"/>
      <c r="D62" s="2">
        <v>0</v>
      </c>
      <c r="E62" s="2">
        <v>1</v>
      </c>
      <c r="F62" s="2">
        <v>1</v>
      </c>
      <c r="G62" s="2" t="s">
        <v>76</v>
      </c>
    </row>
    <row r="63" spans="1:8" x14ac:dyDescent="0.35">
      <c r="A63" s="34" t="s">
        <v>20</v>
      </c>
      <c r="B63" s="34"/>
      <c r="C63" s="34"/>
      <c r="D63" s="89"/>
      <c r="E63" s="89"/>
      <c r="F63" s="89"/>
      <c r="G63" s="89"/>
    </row>
    <row r="64" spans="1:8" x14ac:dyDescent="0.35">
      <c r="A64" s="1"/>
      <c r="B64" s="1" t="s">
        <v>134</v>
      </c>
      <c r="C64" s="1"/>
      <c r="D64" s="2">
        <v>0</v>
      </c>
      <c r="E64" s="2">
        <v>1</v>
      </c>
      <c r="F64" s="2">
        <v>1</v>
      </c>
      <c r="G64" s="2" t="s">
        <v>16</v>
      </c>
      <c r="H64" t="s">
        <v>135</v>
      </c>
    </row>
    <row r="65" spans="1:7" x14ac:dyDescent="0.35">
      <c r="A65" s="42"/>
      <c r="B65" s="42"/>
      <c r="C65" s="42"/>
      <c r="D65" s="98"/>
      <c r="E65" s="98"/>
      <c r="F65" s="98"/>
      <c r="G65" s="98"/>
    </row>
    <row r="66" spans="1:7" x14ac:dyDescent="0.35">
      <c r="A66" s="42"/>
      <c r="B66" s="42"/>
      <c r="C66" s="42"/>
      <c r="D66" s="98"/>
      <c r="E66" s="98"/>
      <c r="F66" s="98"/>
      <c r="G66" s="98"/>
    </row>
    <row r="67" spans="1:7" x14ac:dyDescent="0.35">
      <c r="D67" s="88"/>
      <c r="E67" s="88"/>
      <c r="F67" s="88"/>
      <c r="G67" s="88"/>
    </row>
    <row r="68" spans="1:7" x14ac:dyDescent="0.35">
      <c r="D68" s="88"/>
      <c r="E68" s="88"/>
      <c r="F68" s="88"/>
      <c r="G68" s="88"/>
    </row>
    <row r="69" spans="1:7" x14ac:dyDescent="0.35">
      <c r="D69" s="88"/>
      <c r="E69" s="88"/>
      <c r="F69" s="88"/>
      <c r="G69" s="88"/>
    </row>
  </sheetData>
  <sortState xmlns:xlrd2="http://schemas.microsoft.com/office/spreadsheetml/2017/richdata2" ref="B8:F28">
    <sortCondition ref="B8:B28"/>
  </sortState>
  <mergeCells count="2">
    <mergeCell ref="A5:G5"/>
    <mergeCell ref="A59:G59"/>
  </mergeCells>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2:G11"/>
  <sheetViews>
    <sheetView workbookViewId="0">
      <selection activeCell="G1" sqref="G1:G1048576"/>
    </sheetView>
  </sheetViews>
  <sheetFormatPr baseColWidth="10" defaultColWidth="10.90625" defaultRowHeight="14.5" x14ac:dyDescent="0.35"/>
  <cols>
    <col min="1" max="1" width="19.26953125" bestFit="1" customWidth="1"/>
    <col min="2" max="2" width="46.453125" customWidth="1"/>
    <col min="3" max="3" width="42.26953125" bestFit="1" customWidth="1"/>
    <col min="4" max="4" width="12.453125" bestFit="1" customWidth="1"/>
    <col min="5" max="6" width="15.81640625" bestFit="1" customWidth="1"/>
    <col min="7" max="7" width="20.1796875" hidden="1" customWidth="1"/>
  </cols>
  <sheetData>
    <row r="2" spans="1:7" x14ac:dyDescent="0.35">
      <c r="A2" s="10" t="s">
        <v>6</v>
      </c>
      <c r="B2" s="1" t="s">
        <v>907</v>
      </c>
      <c r="C2" s="42"/>
      <c r="D2" s="179"/>
      <c r="E2" s="179"/>
      <c r="F2" s="179"/>
      <c r="G2" s="179"/>
    </row>
    <row r="3" spans="1:7" ht="29" x14ac:dyDescent="0.35">
      <c r="A3" s="107" t="s">
        <v>7</v>
      </c>
      <c r="B3" s="72" t="s">
        <v>1017</v>
      </c>
      <c r="C3" s="42"/>
      <c r="D3" s="179"/>
      <c r="E3" s="179"/>
      <c r="F3" s="179"/>
      <c r="G3" s="179"/>
    </row>
    <row r="4" spans="1:7" x14ac:dyDescent="0.35">
      <c r="A4" s="179"/>
      <c r="B4" s="179"/>
      <c r="C4" s="179"/>
      <c r="D4" s="179"/>
      <c r="E4" s="179"/>
      <c r="F4" s="179"/>
      <c r="G4" s="179"/>
    </row>
    <row r="5" spans="1:7" x14ac:dyDescent="0.35">
      <c r="A5" s="352" t="s">
        <v>54</v>
      </c>
      <c r="B5" s="352"/>
      <c r="C5" s="352"/>
      <c r="D5" s="352"/>
      <c r="E5" s="352"/>
      <c r="F5" s="352"/>
      <c r="G5" s="352"/>
    </row>
    <row r="6" spans="1:7" x14ac:dyDescent="0.35">
      <c r="A6" s="13" t="s">
        <v>52</v>
      </c>
      <c r="B6" s="13" t="s">
        <v>53</v>
      </c>
      <c r="C6" s="13" t="s">
        <v>106</v>
      </c>
      <c r="D6" s="13" t="s">
        <v>12</v>
      </c>
      <c r="E6" s="13" t="s">
        <v>13</v>
      </c>
      <c r="F6" s="13" t="s">
        <v>15</v>
      </c>
      <c r="G6" s="13" t="s">
        <v>14</v>
      </c>
    </row>
    <row r="7" spans="1:7" x14ac:dyDescent="0.35">
      <c r="A7" s="34" t="s">
        <v>20</v>
      </c>
      <c r="B7" s="34"/>
      <c r="C7" s="34"/>
      <c r="D7" s="34"/>
      <c r="E7" s="34"/>
      <c r="F7" s="34"/>
      <c r="G7" s="34"/>
    </row>
    <row r="8" spans="1:7" ht="29" x14ac:dyDescent="0.35">
      <c r="A8" s="1"/>
      <c r="B8" s="72" t="s">
        <v>1238</v>
      </c>
      <c r="C8" s="99" t="s">
        <v>110</v>
      </c>
      <c r="D8" s="14">
        <v>0</v>
      </c>
      <c r="E8" s="14">
        <v>2</v>
      </c>
      <c r="F8" s="14">
        <v>2</v>
      </c>
      <c r="G8" s="14"/>
    </row>
    <row r="9" spans="1:7" ht="29" x14ac:dyDescent="0.35">
      <c r="A9" s="1"/>
      <c r="B9" s="72" t="s">
        <v>1239</v>
      </c>
      <c r="C9" s="99" t="s">
        <v>110</v>
      </c>
      <c r="D9" s="14">
        <v>0</v>
      </c>
      <c r="E9" s="14">
        <v>2</v>
      </c>
      <c r="F9" s="14">
        <v>2</v>
      </c>
      <c r="G9" s="14"/>
    </row>
    <row r="10" spans="1:7" ht="43.5" x14ac:dyDescent="0.35">
      <c r="A10" s="1"/>
      <c r="B10" s="72" t="s">
        <v>1240</v>
      </c>
      <c r="C10" s="99" t="s">
        <v>110</v>
      </c>
      <c r="D10" s="14">
        <v>0</v>
      </c>
      <c r="E10" s="14">
        <v>2</v>
      </c>
      <c r="F10" s="14">
        <v>2</v>
      </c>
      <c r="G10" s="14"/>
    </row>
    <row r="11" spans="1:7" ht="29" x14ac:dyDescent="0.35">
      <c r="A11" s="1"/>
      <c r="B11" s="72" t="s">
        <v>1241</v>
      </c>
      <c r="C11" s="99" t="s">
        <v>110</v>
      </c>
      <c r="D11" s="14">
        <v>0</v>
      </c>
      <c r="E11" s="14">
        <v>2</v>
      </c>
      <c r="F11" s="14">
        <v>2</v>
      </c>
      <c r="G11" s="14"/>
    </row>
  </sheetData>
  <mergeCells count="1">
    <mergeCell ref="A5:G5"/>
  </mergeCell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2:H70"/>
  <sheetViews>
    <sheetView topLeftCell="A13" zoomScale="90" zoomScaleNormal="90" workbookViewId="0">
      <selection activeCell="C29" sqref="C29"/>
    </sheetView>
  </sheetViews>
  <sheetFormatPr baseColWidth="10" defaultColWidth="10.90625" defaultRowHeight="14.5" x14ac:dyDescent="0.35"/>
  <cols>
    <col min="1" max="1" width="19.26953125" bestFit="1" customWidth="1"/>
    <col min="2" max="2" width="69.1796875" bestFit="1" customWidth="1"/>
    <col min="3" max="3" width="67.54296875" bestFit="1" customWidth="1"/>
    <col min="4" max="4" width="12.453125" bestFit="1" customWidth="1"/>
    <col min="5" max="6" width="15.81640625" bestFit="1" customWidth="1"/>
    <col min="7" max="7" width="26" hidden="1" customWidth="1"/>
    <col min="8" max="8" width="17" bestFit="1" customWidth="1"/>
  </cols>
  <sheetData>
    <row r="2" spans="1:7" x14ac:dyDescent="0.35">
      <c r="A2" s="10" t="s">
        <v>6</v>
      </c>
      <c r="B2" s="1" t="s">
        <v>679</v>
      </c>
      <c r="C2" s="42"/>
    </row>
    <row r="3" spans="1:7" ht="58" x14ac:dyDescent="0.35">
      <c r="A3" s="107" t="s">
        <v>7</v>
      </c>
      <c r="B3" s="72" t="s">
        <v>1018</v>
      </c>
      <c r="C3" s="42"/>
    </row>
    <row r="5" spans="1:7" x14ac:dyDescent="0.35">
      <c r="A5" s="352" t="s">
        <v>54</v>
      </c>
      <c r="B5" s="352"/>
      <c r="C5" s="352"/>
      <c r="D5" s="352"/>
      <c r="E5" s="352"/>
      <c r="F5" s="352"/>
      <c r="G5" s="352"/>
    </row>
    <row r="6" spans="1:7" x14ac:dyDescent="0.35">
      <c r="A6" s="108" t="s">
        <v>52</v>
      </c>
      <c r="B6" s="108" t="s">
        <v>53</v>
      </c>
      <c r="C6" s="108" t="s">
        <v>106</v>
      </c>
      <c r="D6" s="108" t="s">
        <v>12</v>
      </c>
      <c r="E6" s="108" t="s">
        <v>13</v>
      </c>
      <c r="F6" s="108" t="s">
        <v>15</v>
      </c>
      <c r="G6" s="108" t="s">
        <v>73</v>
      </c>
    </row>
    <row r="7" spans="1:7" x14ac:dyDescent="0.35">
      <c r="A7" s="34" t="s">
        <v>20</v>
      </c>
      <c r="B7" s="35"/>
      <c r="C7" s="34"/>
      <c r="D7" s="34"/>
      <c r="E7" s="34"/>
      <c r="F7" s="34"/>
      <c r="G7" s="34"/>
    </row>
    <row r="8" spans="1:7" x14ac:dyDescent="0.35">
      <c r="A8" s="7"/>
      <c r="B8" s="237" t="s">
        <v>424</v>
      </c>
      <c r="C8" s="7" t="s">
        <v>110</v>
      </c>
      <c r="D8" s="4">
        <v>0</v>
      </c>
      <c r="E8" s="4">
        <v>1</v>
      </c>
      <c r="F8" s="4">
        <v>1</v>
      </c>
      <c r="G8" s="109">
        <f>6.5/10*100</f>
        <v>65</v>
      </c>
    </row>
    <row r="9" spans="1:7" x14ac:dyDescent="0.35">
      <c r="A9" s="7"/>
      <c r="B9" s="237" t="s">
        <v>425</v>
      </c>
      <c r="C9" s="7" t="s">
        <v>110</v>
      </c>
      <c r="D9" s="4">
        <v>0</v>
      </c>
      <c r="E9" s="4">
        <v>1</v>
      </c>
      <c r="F9" s="4">
        <v>1</v>
      </c>
      <c r="G9" s="109">
        <f>5/10*100</f>
        <v>50</v>
      </c>
    </row>
    <row r="10" spans="1:7" x14ac:dyDescent="0.35">
      <c r="A10" s="7"/>
      <c r="B10" s="237" t="s">
        <v>426</v>
      </c>
      <c r="C10" s="7" t="s">
        <v>110</v>
      </c>
      <c r="D10" s="4">
        <v>0</v>
      </c>
      <c r="E10" s="4">
        <v>1</v>
      </c>
      <c r="F10" s="4">
        <v>1</v>
      </c>
      <c r="G10" s="109">
        <f>7.5/10*100</f>
        <v>75</v>
      </c>
    </row>
    <row r="11" spans="1:7" x14ac:dyDescent="0.35">
      <c r="A11" s="7"/>
      <c r="B11" s="237" t="s">
        <v>427</v>
      </c>
      <c r="C11" s="7" t="s">
        <v>110</v>
      </c>
      <c r="D11" s="4">
        <v>0</v>
      </c>
      <c r="E11" s="4">
        <v>3</v>
      </c>
      <c r="F11" s="4">
        <v>3</v>
      </c>
      <c r="G11" s="109">
        <f>(5.3/10+5.9/10+5/10)/3*100</f>
        <v>54</v>
      </c>
    </row>
    <row r="12" spans="1:7" x14ac:dyDescent="0.35">
      <c r="A12" s="7"/>
      <c r="B12" s="237" t="s">
        <v>428</v>
      </c>
      <c r="C12" s="7" t="s">
        <v>110</v>
      </c>
      <c r="D12" s="4">
        <v>0</v>
      </c>
      <c r="E12" s="4">
        <v>4</v>
      </c>
      <c r="F12" s="4">
        <v>4</v>
      </c>
      <c r="G12" s="109">
        <f>(6.8/10+7.7/10+6.2/10+5.5/10)/4*100</f>
        <v>65.5</v>
      </c>
    </row>
    <row r="13" spans="1:7" x14ac:dyDescent="0.35">
      <c r="A13" s="7"/>
      <c r="B13" s="237" t="s">
        <v>429</v>
      </c>
      <c r="C13" s="7" t="s">
        <v>110</v>
      </c>
      <c r="D13" s="4">
        <v>1</v>
      </c>
      <c r="E13" s="4">
        <v>1</v>
      </c>
      <c r="F13" s="4">
        <v>2</v>
      </c>
      <c r="G13" s="109"/>
    </row>
    <row r="14" spans="1:7" x14ac:dyDescent="0.35">
      <c r="A14" s="7"/>
      <c r="B14" s="237" t="s">
        <v>430</v>
      </c>
      <c r="C14" s="7" t="s">
        <v>110</v>
      </c>
      <c r="D14" s="4">
        <v>0</v>
      </c>
      <c r="E14" s="4">
        <v>3</v>
      </c>
      <c r="F14" s="4">
        <v>3</v>
      </c>
      <c r="G14" s="109">
        <f>(6.9/10+7.3/10+6.9/10)/3*100</f>
        <v>70.333333333333329</v>
      </c>
    </row>
    <row r="15" spans="1:7" s="179" customFormat="1" ht="31.5" customHeight="1" x14ac:dyDescent="0.35">
      <c r="A15" s="7"/>
      <c r="B15" s="157" t="s">
        <v>1040</v>
      </c>
      <c r="C15" s="87" t="s">
        <v>110</v>
      </c>
      <c r="D15" s="6">
        <v>0</v>
      </c>
      <c r="E15" s="6">
        <v>1</v>
      </c>
      <c r="F15" s="6">
        <v>1</v>
      </c>
      <c r="G15" s="109"/>
    </row>
    <row r="16" spans="1:7" s="179" customFormat="1" ht="29" x14ac:dyDescent="0.35">
      <c r="A16" s="7"/>
      <c r="B16" s="291" t="s">
        <v>1038</v>
      </c>
      <c r="C16" s="87" t="s">
        <v>110</v>
      </c>
      <c r="D16" s="6">
        <v>0</v>
      </c>
      <c r="E16" s="6">
        <v>1</v>
      </c>
      <c r="F16" s="6">
        <v>1</v>
      </c>
      <c r="G16" s="109"/>
    </row>
    <row r="17" spans="1:7" ht="29" x14ac:dyDescent="0.35">
      <c r="A17" s="7"/>
      <c r="B17" s="72" t="s">
        <v>1039</v>
      </c>
      <c r="C17" s="87" t="s">
        <v>110</v>
      </c>
      <c r="D17" s="6">
        <v>1</v>
      </c>
      <c r="E17" s="6">
        <v>0</v>
      </c>
      <c r="F17" s="6">
        <v>1</v>
      </c>
      <c r="G17" s="109"/>
    </row>
    <row r="18" spans="1:7" x14ac:dyDescent="0.35">
      <c r="A18" s="9" t="s">
        <v>69</v>
      </c>
      <c r="B18" s="259"/>
      <c r="C18" s="9"/>
      <c r="D18" s="15"/>
      <c r="E18" s="15"/>
      <c r="F18" s="15"/>
      <c r="G18" s="153"/>
    </row>
    <row r="19" spans="1:7" x14ac:dyDescent="0.35">
      <c r="A19" s="7"/>
      <c r="B19" s="237" t="s">
        <v>431</v>
      </c>
      <c r="C19" s="7" t="s">
        <v>677</v>
      </c>
      <c r="D19" s="16">
        <v>0</v>
      </c>
      <c r="E19" s="3">
        <v>1</v>
      </c>
      <c r="F19" s="3">
        <v>1</v>
      </c>
      <c r="G19" s="109">
        <f>5/10*100</f>
        <v>50</v>
      </c>
    </row>
    <row r="20" spans="1:7" x14ac:dyDescent="0.35">
      <c r="A20" s="7"/>
      <c r="B20" s="237" t="s">
        <v>432</v>
      </c>
      <c r="C20" s="7" t="s">
        <v>119</v>
      </c>
      <c r="D20" s="16">
        <v>0</v>
      </c>
      <c r="E20" s="3">
        <v>1</v>
      </c>
      <c r="F20" s="3">
        <v>1</v>
      </c>
      <c r="G20" s="109">
        <f>5.5/10*100</f>
        <v>55.000000000000007</v>
      </c>
    </row>
    <row r="21" spans="1:7" x14ac:dyDescent="0.35">
      <c r="A21" s="7"/>
      <c r="B21" s="237" t="s">
        <v>433</v>
      </c>
      <c r="C21" s="7" t="s">
        <v>119</v>
      </c>
      <c r="D21" s="16">
        <v>0</v>
      </c>
      <c r="E21" s="3">
        <v>1</v>
      </c>
      <c r="F21" s="3">
        <v>1</v>
      </c>
      <c r="G21" s="109">
        <f>7.2/10*100</f>
        <v>72</v>
      </c>
    </row>
    <row r="22" spans="1:7" x14ac:dyDescent="0.35">
      <c r="A22" s="7"/>
      <c r="B22" s="237" t="s">
        <v>434</v>
      </c>
      <c r="C22" s="7" t="s">
        <v>678</v>
      </c>
      <c r="D22" s="16">
        <v>0</v>
      </c>
      <c r="E22" s="3">
        <v>1</v>
      </c>
      <c r="F22" s="3">
        <v>1</v>
      </c>
      <c r="G22" s="109">
        <f>8/10*100</f>
        <v>80</v>
      </c>
    </row>
    <row r="23" spans="1:7" x14ac:dyDescent="0.35">
      <c r="A23" s="7"/>
      <c r="B23" s="237" t="s">
        <v>200</v>
      </c>
      <c r="C23" s="7" t="s">
        <v>119</v>
      </c>
      <c r="D23" s="16">
        <v>0</v>
      </c>
      <c r="E23" s="3">
        <v>2</v>
      </c>
      <c r="F23" s="3">
        <v>2</v>
      </c>
      <c r="G23" s="109">
        <f>5/10*100</f>
        <v>50</v>
      </c>
    </row>
    <row r="24" spans="1:7" ht="29" x14ac:dyDescent="0.35">
      <c r="A24" s="7"/>
      <c r="B24" s="72" t="s">
        <v>1450</v>
      </c>
      <c r="C24" s="157" t="s">
        <v>1455</v>
      </c>
      <c r="D24" s="16">
        <v>1</v>
      </c>
      <c r="E24" s="6">
        <v>1</v>
      </c>
      <c r="F24" s="5">
        <v>2</v>
      </c>
      <c r="G24" s="109">
        <f>5.5/10*100</f>
        <v>55.000000000000007</v>
      </c>
    </row>
    <row r="25" spans="1:7" x14ac:dyDescent="0.35">
      <c r="A25" s="7"/>
      <c r="B25" s="237" t="s">
        <v>201</v>
      </c>
      <c r="C25" s="7" t="s">
        <v>119</v>
      </c>
      <c r="D25" s="16">
        <v>0</v>
      </c>
      <c r="E25" s="3">
        <v>2</v>
      </c>
      <c r="F25" s="3">
        <v>2</v>
      </c>
      <c r="G25" s="109">
        <f>5.4/10*100</f>
        <v>54</v>
      </c>
    </row>
    <row r="26" spans="1:7" x14ac:dyDescent="0.35">
      <c r="A26" s="7"/>
      <c r="B26" s="237" t="s">
        <v>202</v>
      </c>
      <c r="C26" s="7" t="s">
        <v>119</v>
      </c>
      <c r="D26" s="16">
        <v>0</v>
      </c>
      <c r="E26" s="3">
        <v>2</v>
      </c>
      <c r="F26" s="3">
        <v>2</v>
      </c>
      <c r="G26" s="109">
        <f>6.6/10*100</f>
        <v>65.999999999999986</v>
      </c>
    </row>
    <row r="27" spans="1:7" x14ac:dyDescent="0.35">
      <c r="A27" s="7"/>
      <c r="B27" s="237" t="s">
        <v>435</v>
      </c>
      <c r="C27" s="7" t="s">
        <v>119</v>
      </c>
      <c r="D27" s="16">
        <v>0</v>
      </c>
      <c r="E27" s="3">
        <v>1</v>
      </c>
      <c r="F27" s="3">
        <v>1</v>
      </c>
      <c r="G27" s="109">
        <f>9/10*100</f>
        <v>90</v>
      </c>
    </row>
    <row r="28" spans="1:7" s="290" customFormat="1" ht="29" x14ac:dyDescent="0.35">
      <c r="A28" s="7"/>
      <c r="B28" s="326" t="s">
        <v>1523</v>
      </c>
      <c r="C28" s="87" t="s">
        <v>1452</v>
      </c>
      <c r="D28" s="16">
        <v>1</v>
      </c>
      <c r="E28" s="6">
        <v>0</v>
      </c>
      <c r="F28" s="6">
        <v>1</v>
      </c>
      <c r="G28" s="109"/>
    </row>
    <row r="29" spans="1:7" s="290" customFormat="1" ht="29" x14ac:dyDescent="0.35">
      <c r="A29" s="7"/>
      <c r="B29" s="326" t="s">
        <v>1524</v>
      </c>
      <c r="C29" s="83" t="s">
        <v>1368</v>
      </c>
      <c r="D29" s="16">
        <v>1</v>
      </c>
      <c r="E29" s="6">
        <v>0</v>
      </c>
      <c r="F29" s="6">
        <v>1</v>
      </c>
      <c r="G29" s="109"/>
    </row>
    <row r="30" spans="1:7" s="290" customFormat="1" x14ac:dyDescent="0.35">
      <c r="A30" s="7"/>
      <c r="B30" s="99" t="s">
        <v>1451</v>
      </c>
      <c r="C30" s="7" t="s">
        <v>1453</v>
      </c>
      <c r="D30" s="16">
        <v>0</v>
      </c>
      <c r="E30" s="4">
        <v>1</v>
      </c>
      <c r="F30" s="3">
        <v>1</v>
      </c>
      <c r="G30" s="109"/>
    </row>
    <row r="31" spans="1:7" s="290" customFormat="1" ht="29" x14ac:dyDescent="0.35">
      <c r="A31" s="7"/>
      <c r="B31" s="326" t="s">
        <v>1525</v>
      </c>
      <c r="C31" s="87" t="s">
        <v>1454</v>
      </c>
      <c r="D31" s="16">
        <v>0</v>
      </c>
      <c r="E31" s="6">
        <v>1</v>
      </c>
      <c r="F31" s="5">
        <v>1</v>
      </c>
      <c r="G31" s="109"/>
    </row>
    <row r="32" spans="1:7" x14ac:dyDescent="0.35">
      <c r="A32" s="7"/>
      <c r="B32" s="237" t="s">
        <v>436</v>
      </c>
      <c r="C32" s="7" t="s">
        <v>119</v>
      </c>
      <c r="D32" s="16">
        <v>0</v>
      </c>
      <c r="E32" s="4">
        <v>1</v>
      </c>
      <c r="F32" s="3">
        <v>1</v>
      </c>
      <c r="G32" s="109">
        <f>6.6/10*100</f>
        <v>65.999999999999986</v>
      </c>
    </row>
    <row r="33" spans="1:7" s="290" customFormat="1" x14ac:dyDescent="0.35">
      <c r="A33" s="28" t="s">
        <v>1</v>
      </c>
      <c r="B33" s="248"/>
      <c r="C33" s="28"/>
      <c r="D33" s="130"/>
      <c r="E33" s="298"/>
      <c r="F33" s="298"/>
      <c r="G33" s="109"/>
    </row>
    <row r="34" spans="1:7" s="290" customFormat="1" ht="29" x14ac:dyDescent="0.35">
      <c r="A34" s="7"/>
      <c r="B34" s="292" t="s">
        <v>1459</v>
      </c>
      <c r="C34" s="87" t="s">
        <v>108</v>
      </c>
      <c r="D34" s="16">
        <v>1</v>
      </c>
      <c r="E34" s="6">
        <v>1</v>
      </c>
      <c r="F34" s="5">
        <v>2</v>
      </c>
      <c r="G34" s="109"/>
    </row>
    <row r="35" spans="1:7" s="290" customFormat="1" ht="29" x14ac:dyDescent="0.35">
      <c r="A35" s="7"/>
      <c r="B35" s="292" t="s">
        <v>1457</v>
      </c>
      <c r="C35" s="87" t="s">
        <v>108</v>
      </c>
      <c r="D35" s="16">
        <v>0</v>
      </c>
      <c r="E35" s="6">
        <v>3</v>
      </c>
      <c r="F35" s="6">
        <v>3</v>
      </c>
      <c r="G35" s="109"/>
    </row>
    <row r="36" spans="1:7" s="290" customFormat="1" ht="29" x14ac:dyDescent="0.35">
      <c r="A36" s="7"/>
      <c r="B36" s="292" t="s">
        <v>1458</v>
      </c>
      <c r="C36" s="87" t="s">
        <v>108</v>
      </c>
      <c r="D36" s="16">
        <v>0</v>
      </c>
      <c r="E36" s="6">
        <v>3</v>
      </c>
      <c r="F36" s="6">
        <v>3</v>
      </c>
      <c r="G36" s="109"/>
    </row>
    <row r="37" spans="1:7" s="290" customFormat="1" ht="29" x14ac:dyDescent="0.35">
      <c r="A37" s="7"/>
      <c r="B37" s="292" t="s">
        <v>1456</v>
      </c>
      <c r="C37" s="87" t="s">
        <v>1460</v>
      </c>
      <c r="D37" s="16">
        <v>1</v>
      </c>
      <c r="E37" s="6">
        <v>2</v>
      </c>
      <c r="F37" s="6">
        <v>3</v>
      </c>
      <c r="G37" s="109"/>
    </row>
    <row r="38" spans="1:7" s="223" customFormat="1" x14ac:dyDescent="0.35">
      <c r="A38" s="231" t="s">
        <v>70</v>
      </c>
      <c r="B38" s="268"/>
      <c r="C38" s="231"/>
      <c r="D38" s="232"/>
      <c r="E38" s="233"/>
      <c r="F38" s="233"/>
      <c r="G38" s="234"/>
    </row>
    <row r="39" spans="1:7" s="223" customFormat="1" x14ac:dyDescent="0.35">
      <c r="A39" s="7"/>
      <c r="B39" s="111" t="s">
        <v>1042</v>
      </c>
      <c r="C39" s="7" t="s">
        <v>245</v>
      </c>
      <c r="D39" s="16">
        <v>0</v>
      </c>
      <c r="E39" s="3">
        <v>1</v>
      </c>
      <c r="F39" s="3">
        <v>1</v>
      </c>
      <c r="G39" s="96">
        <f>7.2/10*100</f>
        <v>72</v>
      </c>
    </row>
    <row r="40" spans="1:7" s="223" customFormat="1" x14ac:dyDescent="0.35">
      <c r="A40" s="7"/>
      <c r="B40" s="111" t="s">
        <v>1043</v>
      </c>
      <c r="C40" s="7" t="s">
        <v>245</v>
      </c>
      <c r="D40" s="16">
        <v>0</v>
      </c>
      <c r="E40" s="3">
        <v>1</v>
      </c>
      <c r="F40" s="3">
        <v>1</v>
      </c>
      <c r="G40" s="96">
        <f>7.1/10*100</f>
        <v>71</v>
      </c>
    </row>
    <row r="41" spans="1:7" s="223" customFormat="1" x14ac:dyDescent="0.35">
      <c r="A41" s="7"/>
      <c r="B41" s="111" t="s">
        <v>1041</v>
      </c>
      <c r="C41" s="7" t="s">
        <v>1045</v>
      </c>
      <c r="D41" s="16">
        <v>0</v>
      </c>
      <c r="E41" s="3">
        <v>1</v>
      </c>
      <c r="F41" s="3">
        <v>1</v>
      </c>
      <c r="G41" s="96">
        <f>8.8/10*100</f>
        <v>88.000000000000014</v>
      </c>
    </row>
    <row r="42" spans="1:7" s="223" customFormat="1" x14ac:dyDescent="0.35">
      <c r="A42" s="7"/>
      <c r="B42" s="235" t="s">
        <v>1044</v>
      </c>
      <c r="C42" s="7" t="s">
        <v>245</v>
      </c>
      <c r="D42" s="16">
        <v>0</v>
      </c>
      <c r="E42" s="3">
        <v>1</v>
      </c>
      <c r="F42" s="3">
        <v>1</v>
      </c>
      <c r="G42" s="230">
        <f>8/10*100</f>
        <v>80</v>
      </c>
    </row>
    <row r="43" spans="1:7" s="290" customFormat="1" x14ac:dyDescent="0.35">
      <c r="A43" s="309" t="s">
        <v>71</v>
      </c>
      <c r="B43" s="306"/>
      <c r="C43" s="309"/>
      <c r="D43" s="307"/>
      <c r="E43" s="308"/>
      <c r="F43" s="308"/>
      <c r="G43" s="230"/>
    </row>
    <row r="44" spans="1:7" s="290" customFormat="1" ht="29" x14ac:dyDescent="0.35">
      <c r="A44" s="7"/>
      <c r="B44" s="326" t="s">
        <v>1532</v>
      </c>
      <c r="C44" s="87" t="s">
        <v>120</v>
      </c>
      <c r="D44" s="16">
        <v>0</v>
      </c>
      <c r="E44" s="6">
        <v>1</v>
      </c>
      <c r="F44" s="5">
        <v>1</v>
      </c>
      <c r="G44" s="230"/>
    </row>
    <row r="45" spans="1:7" s="290" customFormat="1" x14ac:dyDescent="0.35">
      <c r="A45" s="7"/>
      <c r="B45" s="99" t="s">
        <v>1461</v>
      </c>
      <c r="C45" s="7" t="s">
        <v>120</v>
      </c>
      <c r="D45" s="16">
        <v>0</v>
      </c>
      <c r="E45" s="4">
        <v>1</v>
      </c>
      <c r="F45" s="3">
        <v>1</v>
      </c>
      <c r="G45" s="230"/>
    </row>
    <row r="46" spans="1:7" s="290" customFormat="1" x14ac:dyDescent="0.35">
      <c r="A46" s="7"/>
      <c r="B46" s="99" t="s">
        <v>1462</v>
      </c>
      <c r="C46" s="7" t="s">
        <v>120</v>
      </c>
      <c r="D46" s="16">
        <v>0</v>
      </c>
      <c r="E46" s="4">
        <v>1</v>
      </c>
      <c r="F46" s="3">
        <v>1</v>
      </c>
      <c r="G46" s="230"/>
    </row>
    <row r="47" spans="1:7" x14ac:dyDescent="0.35">
      <c r="A47" s="27" t="s">
        <v>56</v>
      </c>
      <c r="B47" s="263"/>
      <c r="C47" s="27"/>
      <c r="D47" s="40"/>
      <c r="E47" s="40"/>
      <c r="F47" s="40"/>
      <c r="G47" s="154"/>
    </row>
    <row r="48" spans="1:7" x14ac:dyDescent="0.35">
      <c r="A48" s="7"/>
      <c r="B48" s="239" t="s">
        <v>437</v>
      </c>
      <c r="C48" s="7" t="s">
        <v>644</v>
      </c>
      <c r="D48" s="6">
        <v>0</v>
      </c>
      <c r="E48" s="6">
        <v>1</v>
      </c>
      <c r="F48" s="6">
        <v>1</v>
      </c>
      <c r="G48" s="109">
        <f>7.1/10*100</f>
        <v>71</v>
      </c>
    </row>
    <row r="49" spans="1:8" x14ac:dyDescent="0.35">
      <c r="A49" s="7"/>
      <c r="B49" s="239" t="s">
        <v>438</v>
      </c>
      <c r="C49" s="7" t="s">
        <v>676</v>
      </c>
      <c r="D49" s="6">
        <v>1</v>
      </c>
      <c r="E49" s="6">
        <v>0</v>
      </c>
      <c r="F49" s="6">
        <v>1</v>
      </c>
      <c r="G49" s="109">
        <v>0</v>
      </c>
    </row>
    <row r="50" spans="1:8" x14ac:dyDescent="0.35">
      <c r="A50" s="7"/>
      <c r="B50" s="239" t="s">
        <v>439</v>
      </c>
      <c r="C50" s="7" t="s">
        <v>197</v>
      </c>
      <c r="D50" s="6">
        <v>0</v>
      </c>
      <c r="E50" s="6">
        <v>1</v>
      </c>
      <c r="F50" s="6">
        <v>1</v>
      </c>
      <c r="G50" s="109">
        <f>5.7/10*100</f>
        <v>57.000000000000007</v>
      </c>
    </row>
    <row r="51" spans="1:8" x14ac:dyDescent="0.35">
      <c r="A51" s="7"/>
      <c r="B51" s="239" t="s">
        <v>440</v>
      </c>
      <c r="C51" s="7" t="s">
        <v>659</v>
      </c>
      <c r="D51" s="6">
        <v>0</v>
      </c>
      <c r="E51" s="6">
        <v>1</v>
      </c>
      <c r="F51" s="6">
        <v>1</v>
      </c>
      <c r="G51" s="109">
        <f>6.2/10*100</f>
        <v>62</v>
      </c>
    </row>
    <row r="52" spans="1:8" x14ac:dyDescent="0.35">
      <c r="A52" s="31" t="s">
        <v>2</v>
      </c>
      <c r="B52" s="242"/>
      <c r="C52" s="31"/>
      <c r="D52" s="41"/>
      <c r="E52" s="41"/>
      <c r="F52" s="41"/>
      <c r="G52" s="132"/>
    </row>
    <row r="53" spans="1:8" x14ac:dyDescent="0.35">
      <c r="A53" s="7"/>
      <c r="B53" s="239" t="s">
        <v>441</v>
      </c>
      <c r="C53" s="7" t="s">
        <v>107</v>
      </c>
      <c r="D53" s="16">
        <v>0</v>
      </c>
      <c r="E53" s="6">
        <v>1</v>
      </c>
      <c r="F53" s="6">
        <v>1</v>
      </c>
      <c r="G53" s="109">
        <f>5.9/10*100</f>
        <v>59.000000000000007</v>
      </c>
    </row>
    <row r="54" spans="1:8" x14ac:dyDescent="0.35">
      <c r="A54" s="7"/>
      <c r="B54" s="239" t="s">
        <v>442</v>
      </c>
      <c r="C54" s="7" t="s">
        <v>107</v>
      </c>
      <c r="D54" s="16">
        <v>0</v>
      </c>
      <c r="E54" s="6">
        <v>1</v>
      </c>
      <c r="F54" s="6">
        <v>1</v>
      </c>
      <c r="G54" s="109">
        <f>7.9/10*100</f>
        <v>79</v>
      </c>
      <c r="H54" s="42"/>
    </row>
    <row r="55" spans="1:8" x14ac:dyDescent="0.35">
      <c r="A55" s="7"/>
      <c r="B55" s="239" t="s">
        <v>443</v>
      </c>
      <c r="C55" s="7" t="s">
        <v>107</v>
      </c>
      <c r="D55" s="16">
        <v>0</v>
      </c>
      <c r="E55" s="6">
        <v>1</v>
      </c>
      <c r="F55" s="6">
        <v>1</v>
      </c>
      <c r="G55" s="109">
        <f>9/10*100</f>
        <v>90</v>
      </c>
      <c r="H55" s="42"/>
    </row>
    <row r="56" spans="1:8" x14ac:dyDescent="0.35">
      <c r="A56" s="7"/>
      <c r="B56" s="239" t="s">
        <v>444</v>
      </c>
      <c r="C56" s="7" t="s">
        <v>107</v>
      </c>
      <c r="D56" s="16">
        <v>0</v>
      </c>
      <c r="E56" s="6">
        <v>1</v>
      </c>
      <c r="F56" s="6">
        <v>1</v>
      </c>
      <c r="G56" s="109">
        <f>9.7/10*100</f>
        <v>97</v>
      </c>
      <c r="H56" s="217"/>
    </row>
    <row r="57" spans="1:8" s="206" customFormat="1" ht="43.5" x14ac:dyDescent="0.35">
      <c r="A57" s="7"/>
      <c r="B57" s="72" t="s">
        <v>973</v>
      </c>
      <c r="C57" s="73" t="s">
        <v>107</v>
      </c>
      <c r="D57" s="14">
        <v>0</v>
      </c>
      <c r="E57" s="14">
        <v>1</v>
      </c>
      <c r="F57" s="14">
        <v>1</v>
      </c>
      <c r="G57" s="96">
        <f>4.2/10*100</f>
        <v>42.000000000000007</v>
      </c>
      <c r="H57" s="42"/>
    </row>
    <row r="58" spans="1:8" s="206" customFormat="1" x14ac:dyDescent="0.35">
      <c r="A58" s="7"/>
      <c r="B58" s="99" t="s">
        <v>963</v>
      </c>
      <c r="C58" s="7" t="s">
        <v>964</v>
      </c>
      <c r="D58" s="16">
        <v>0</v>
      </c>
      <c r="E58" s="6">
        <v>1</v>
      </c>
      <c r="F58" s="6">
        <v>1</v>
      </c>
      <c r="G58" s="96">
        <f>7.2/10*100</f>
        <v>72</v>
      </c>
      <c r="H58" s="42"/>
    </row>
    <row r="59" spans="1:8" x14ac:dyDescent="0.35">
      <c r="A59" s="1"/>
      <c r="B59" s="99" t="s">
        <v>962</v>
      </c>
      <c r="C59" s="7" t="s">
        <v>107</v>
      </c>
      <c r="D59" s="16">
        <v>1</v>
      </c>
      <c r="E59" s="6">
        <v>0</v>
      </c>
      <c r="F59" s="6">
        <v>1</v>
      </c>
      <c r="G59" s="14"/>
      <c r="H59" s="42"/>
    </row>
    <row r="60" spans="1:8" s="206" customFormat="1" x14ac:dyDescent="0.35">
      <c r="A60" s="42"/>
      <c r="B60" s="49"/>
      <c r="C60" s="42"/>
      <c r="D60" s="42"/>
      <c r="E60" s="42"/>
      <c r="F60" s="42"/>
      <c r="G60" s="42"/>
    </row>
    <row r="62" spans="1:8" x14ac:dyDescent="0.35">
      <c r="A62" s="352" t="s">
        <v>888</v>
      </c>
      <c r="B62" s="352"/>
      <c r="C62" s="352"/>
      <c r="D62" s="352"/>
      <c r="E62" s="352"/>
      <c r="F62" s="352"/>
      <c r="G62" s="352"/>
    </row>
    <row r="63" spans="1:8" x14ac:dyDescent="0.35">
      <c r="A63" s="180" t="s">
        <v>52</v>
      </c>
      <c r="B63" s="180" t="s">
        <v>53</v>
      </c>
      <c r="C63" s="180" t="s">
        <v>106</v>
      </c>
      <c r="D63" s="180" t="s">
        <v>12</v>
      </c>
      <c r="E63" s="180" t="s">
        <v>13</v>
      </c>
      <c r="F63" s="180" t="s">
        <v>15</v>
      </c>
      <c r="G63" s="180" t="s">
        <v>73</v>
      </c>
    </row>
    <row r="64" spans="1:8" x14ac:dyDescent="0.35">
      <c r="A64" s="9" t="s">
        <v>69</v>
      </c>
      <c r="B64" s="9"/>
      <c r="C64" s="9"/>
      <c r="D64" s="9"/>
      <c r="E64" s="9"/>
      <c r="F64" s="9"/>
      <c r="G64" s="9"/>
    </row>
    <row r="65" spans="1:8" x14ac:dyDescent="0.35">
      <c r="A65" s="1"/>
      <c r="B65" s="1" t="s">
        <v>889</v>
      </c>
      <c r="C65" s="1" t="s">
        <v>688</v>
      </c>
      <c r="D65" s="181">
        <v>0</v>
      </c>
      <c r="E65" s="181">
        <v>1</v>
      </c>
      <c r="F65" s="181">
        <v>1</v>
      </c>
      <c r="G65" s="181"/>
    </row>
    <row r="66" spans="1:8" x14ac:dyDescent="0.35">
      <c r="A66" s="34" t="s">
        <v>20</v>
      </c>
      <c r="B66" s="34"/>
      <c r="C66" s="34"/>
      <c r="D66" s="34"/>
      <c r="E66" s="34"/>
      <c r="F66" s="34"/>
      <c r="G66" s="34"/>
    </row>
    <row r="67" spans="1:8" x14ac:dyDescent="0.35">
      <c r="A67" s="1"/>
      <c r="B67" s="134" t="s">
        <v>429</v>
      </c>
      <c r="C67" s="1"/>
      <c r="D67" s="181"/>
      <c r="E67" s="181"/>
      <c r="F67" s="181"/>
      <c r="G67" s="181"/>
      <c r="H67" t="s">
        <v>892</v>
      </c>
    </row>
    <row r="68" spans="1:8" x14ac:dyDescent="0.35">
      <c r="A68" s="1" t="s">
        <v>133</v>
      </c>
      <c r="B68" s="91"/>
      <c r="C68" s="91"/>
      <c r="D68" s="92"/>
      <c r="E68" s="92"/>
      <c r="F68" s="92"/>
      <c r="G68" s="92"/>
    </row>
    <row r="69" spans="1:8" x14ac:dyDescent="0.35">
      <c r="A69" s="1"/>
      <c r="B69" s="134" t="s">
        <v>890</v>
      </c>
      <c r="C69" s="1"/>
      <c r="D69" s="181">
        <v>0</v>
      </c>
      <c r="E69" s="181">
        <v>3</v>
      </c>
      <c r="F69" s="181">
        <v>3</v>
      </c>
      <c r="G69" s="181"/>
    </row>
    <row r="70" spans="1:8" x14ac:dyDescent="0.35">
      <c r="A70" s="1"/>
      <c r="B70" s="1" t="s">
        <v>891</v>
      </c>
      <c r="C70" s="1"/>
      <c r="D70" s="181">
        <v>0</v>
      </c>
      <c r="E70" s="181">
        <v>1</v>
      </c>
      <c r="F70" s="181">
        <v>1</v>
      </c>
      <c r="G70" s="115">
        <f>8/10*100</f>
        <v>80</v>
      </c>
    </row>
  </sheetData>
  <sortState xmlns:xlrd2="http://schemas.microsoft.com/office/spreadsheetml/2017/richdata2" ref="B53:F59">
    <sortCondition ref="B53:B59"/>
  </sortState>
  <mergeCells count="2">
    <mergeCell ref="A5:G5"/>
    <mergeCell ref="A62:G62"/>
  </mergeCells>
  <pageMargins left="0.7" right="0.7" top="0.75" bottom="0.75" header="0.3" footer="0.3"/>
  <pageSetup orientation="portrait" r:id="rId1"/>
  <ignoredErrors>
    <ignoredError sqref="G27" formula="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2:G28"/>
  <sheetViews>
    <sheetView zoomScale="80" zoomScaleNormal="80" workbookViewId="0">
      <selection activeCell="B12" sqref="B12"/>
    </sheetView>
  </sheetViews>
  <sheetFormatPr baseColWidth="10" defaultColWidth="10.90625" defaultRowHeight="14.5" x14ac:dyDescent="0.35"/>
  <cols>
    <col min="1" max="1" width="19.26953125" bestFit="1" customWidth="1"/>
    <col min="2" max="2" width="61.7265625" customWidth="1"/>
    <col min="3" max="3" width="42.26953125" bestFit="1" customWidth="1"/>
    <col min="4" max="4" width="12.453125" bestFit="1" customWidth="1"/>
    <col min="5" max="6" width="15.81640625" bestFit="1" customWidth="1"/>
    <col min="7" max="7" width="20.1796875" style="88" hidden="1" customWidth="1"/>
  </cols>
  <sheetData>
    <row r="2" spans="1:7" x14ac:dyDescent="0.35">
      <c r="A2" s="10" t="s">
        <v>6</v>
      </c>
      <c r="B2" s="1" t="s">
        <v>687</v>
      </c>
      <c r="C2" s="42"/>
    </row>
    <row r="3" spans="1:7" ht="43.5" x14ac:dyDescent="0.35">
      <c r="A3" s="107" t="s">
        <v>7</v>
      </c>
      <c r="B3" s="72" t="s">
        <v>1019</v>
      </c>
      <c r="C3" s="42"/>
    </row>
    <row r="5" spans="1:7" x14ac:dyDescent="0.35">
      <c r="A5" s="352" t="s">
        <v>54</v>
      </c>
      <c r="B5" s="352"/>
      <c r="C5" s="352"/>
      <c r="D5" s="352"/>
      <c r="E5" s="352"/>
      <c r="F5" s="352"/>
      <c r="G5" s="352"/>
    </row>
    <row r="6" spans="1:7" x14ac:dyDescent="0.35">
      <c r="A6" s="13" t="s">
        <v>52</v>
      </c>
      <c r="B6" s="13" t="s">
        <v>53</v>
      </c>
      <c r="C6" s="13" t="s">
        <v>106</v>
      </c>
      <c r="D6" s="13" t="s">
        <v>12</v>
      </c>
      <c r="E6" s="13" t="s">
        <v>13</v>
      </c>
      <c r="F6" s="13" t="s">
        <v>15</v>
      </c>
      <c r="G6" s="13" t="s">
        <v>14</v>
      </c>
    </row>
    <row r="7" spans="1:7" x14ac:dyDescent="0.35">
      <c r="A7" s="34" t="s">
        <v>20</v>
      </c>
      <c r="B7" s="35"/>
      <c r="C7" s="34"/>
      <c r="D7" s="34"/>
      <c r="E7" s="34"/>
      <c r="F7" s="34"/>
      <c r="G7" s="89"/>
    </row>
    <row r="8" spans="1:7" ht="29" x14ac:dyDescent="0.35">
      <c r="A8" s="7"/>
      <c r="B8" s="72" t="s">
        <v>1354</v>
      </c>
      <c r="C8" s="99" t="s">
        <v>110</v>
      </c>
      <c r="D8" s="16">
        <v>0</v>
      </c>
      <c r="E8" s="16">
        <v>1</v>
      </c>
      <c r="F8" s="16">
        <v>1</v>
      </c>
      <c r="G8" s="114">
        <f>(5/10+6/10+5/10+8/10+8/10)/5*100</f>
        <v>64</v>
      </c>
    </row>
    <row r="9" spans="1:7" x14ac:dyDescent="0.35">
      <c r="A9" s="7"/>
      <c r="B9" s="239" t="s">
        <v>471</v>
      </c>
      <c r="C9" s="7" t="s">
        <v>110</v>
      </c>
      <c r="D9" s="4">
        <v>0</v>
      </c>
      <c r="E9" s="4">
        <v>5</v>
      </c>
      <c r="F9" s="4">
        <v>5</v>
      </c>
      <c r="G9" s="114">
        <f>(8/10+7/10+7/10+6/10)/4*100</f>
        <v>70</v>
      </c>
    </row>
    <row r="10" spans="1:7" x14ac:dyDescent="0.35">
      <c r="A10" s="7"/>
      <c r="B10" s="111" t="s">
        <v>1054</v>
      </c>
      <c r="C10" s="99" t="s">
        <v>110</v>
      </c>
      <c r="D10" s="16">
        <v>0</v>
      </c>
      <c r="E10" s="16">
        <v>2</v>
      </c>
      <c r="F10" s="16">
        <v>2</v>
      </c>
      <c r="G10" s="8" t="s">
        <v>79</v>
      </c>
    </row>
    <row r="11" spans="1:7" ht="29" x14ac:dyDescent="0.35">
      <c r="A11" s="1"/>
      <c r="B11" s="72" t="s">
        <v>1242</v>
      </c>
      <c r="C11" s="99" t="s">
        <v>110</v>
      </c>
      <c r="D11" s="14">
        <v>0</v>
      </c>
      <c r="E11" s="14">
        <v>3</v>
      </c>
      <c r="F11" s="14">
        <v>3</v>
      </c>
      <c r="G11" s="14"/>
    </row>
    <row r="12" spans="1:7" x14ac:dyDescent="0.35">
      <c r="A12" s="1"/>
      <c r="B12" s="1" t="s">
        <v>1304</v>
      </c>
      <c r="C12" s="99" t="s">
        <v>110</v>
      </c>
      <c r="D12" s="16">
        <v>0</v>
      </c>
      <c r="E12" s="16">
        <v>2</v>
      </c>
      <c r="F12" s="16">
        <v>2</v>
      </c>
      <c r="G12" s="14"/>
    </row>
    <row r="13" spans="1:7" x14ac:dyDescent="0.35">
      <c r="A13" s="1"/>
      <c r="B13" s="1" t="s">
        <v>1303</v>
      </c>
      <c r="C13" s="99" t="s">
        <v>110</v>
      </c>
      <c r="D13" s="16">
        <v>0</v>
      </c>
      <c r="E13" s="16">
        <v>1</v>
      </c>
      <c r="F13" s="16">
        <v>1</v>
      </c>
      <c r="G13" s="14"/>
    </row>
    <row r="14" spans="1:7" x14ac:dyDescent="0.35">
      <c r="A14" s="1"/>
      <c r="B14" s="239" t="s">
        <v>473</v>
      </c>
      <c r="C14" s="7" t="s">
        <v>110</v>
      </c>
      <c r="D14" s="4">
        <v>1</v>
      </c>
      <c r="E14" s="4">
        <v>0</v>
      </c>
      <c r="F14" s="4">
        <v>1</v>
      </c>
      <c r="G14" s="14"/>
    </row>
    <row r="15" spans="1:7" ht="29" x14ac:dyDescent="0.35">
      <c r="A15" s="1"/>
      <c r="B15" s="72" t="s">
        <v>1243</v>
      </c>
      <c r="C15" s="99" t="s">
        <v>110</v>
      </c>
      <c r="D15" s="14">
        <v>0</v>
      </c>
      <c r="E15" s="14">
        <v>3</v>
      </c>
      <c r="F15" s="14">
        <v>3</v>
      </c>
      <c r="G15" s="96">
        <f>(7/10+8/10)/2*100</f>
        <v>75</v>
      </c>
    </row>
    <row r="16" spans="1:7" ht="29" x14ac:dyDescent="0.35">
      <c r="A16" s="1"/>
      <c r="B16" s="72" t="s">
        <v>1244</v>
      </c>
      <c r="C16" s="99" t="s">
        <v>110</v>
      </c>
      <c r="D16" s="14">
        <v>0</v>
      </c>
      <c r="E16" s="14">
        <v>1</v>
      </c>
      <c r="F16" s="14">
        <v>1</v>
      </c>
      <c r="G16" s="271"/>
    </row>
    <row r="17" spans="1:7" ht="29" x14ac:dyDescent="0.35">
      <c r="A17" s="1"/>
      <c r="B17" s="291" t="s">
        <v>893</v>
      </c>
      <c r="C17" s="99" t="s">
        <v>110</v>
      </c>
      <c r="D17" s="14">
        <v>0</v>
      </c>
      <c r="E17" s="14">
        <v>1</v>
      </c>
      <c r="F17" s="14">
        <v>1</v>
      </c>
      <c r="G17" s="271"/>
    </row>
    <row r="18" spans="1:7" x14ac:dyDescent="0.35">
      <c r="A18" s="1"/>
      <c r="B18" s="239" t="s">
        <v>472</v>
      </c>
      <c r="C18" s="7" t="s">
        <v>110</v>
      </c>
      <c r="D18" s="4">
        <v>0</v>
      </c>
      <c r="E18" s="4">
        <v>4</v>
      </c>
      <c r="F18" s="4">
        <v>4</v>
      </c>
      <c r="G18" s="16">
        <v>8</v>
      </c>
    </row>
    <row r="19" spans="1:7" x14ac:dyDescent="0.35">
      <c r="A19" s="1"/>
      <c r="B19" s="1" t="s">
        <v>1305</v>
      </c>
      <c r="C19" s="99" t="s">
        <v>110</v>
      </c>
      <c r="D19" s="16">
        <v>0</v>
      </c>
      <c r="E19" s="16">
        <v>2</v>
      </c>
      <c r="F19" s="16">
        <v>2</v>
      </c>
      <c r="G19" s="271">
        <f>(9+8)/2</f>
        <v>8.5</v>
      </c>
    </row>
    <row r="20" spans="1:7" ht="29" x14ac:dyDescent="0.35">
      <c r="A20" s="1"/>
      <c r="B20" s="72" t="s">
        <v>1080</v>
      </c>
      <c r="C20" s="99" t="s">
        <v>110</v>
      </c>
      <c r="D20" s="16">
        <v>0</v>
      </c>
      <c r="E20" s="16">
        <v>2</v>
      </c>
      <c r="F20" s="16">
        <v>2</v>
      </c>
      <c r="G20" s="16">
        <v>8</v>
      </c>
    </row>
    <row r="21" spans="1:7" ht="29" x14ac:dyDescent="0.35">
      <c r="A21" s="1"/>
      <c r="B21" s="72" t="s">
        <v>1079</v>
      </c>
      <c r="C21" s="99" t="s">
        <v>110</v>
      </c>
      <c r="D21" s="16">
        <v>0</v>
      </c>
      <c r="E21" s="16">
        <v>2</v>
      </c>
      <c r="F21" s="16">
        <v>2</v>
      </c>
      <c r="G21" s="271"/>
    </row>
    <row r="22" spans="1:7" ht="29" x14ac:dyDescent="0.35">
      <c r="A22" s="1"/>
      <c r="B22" s="72" t="s">
        <v>1355</v>
      </c>
      <c r="C22" s="99" t="s">
        <v>110</v>
      </c>
      <c r="D22" s="16">
        <v>0</v>
      </c>
      <c r="E22" s="16">
        <v>2</v>
      </c>
      <c r="F22" s="16">
        <v>2</v>
      </c>
      <c r="G22" s="271"/>
    </row>
    <row r="25" spans="1:7" x14ac:dyDescent="0.35">
      <c r="A25" s="352" t="s">
        <v>1356</v>
      </c>
      <c r="B25" s="352"/>
      <c r="C25" s="352"/>
      <c r="D25" s="352"/>
      <c r="E25" s="352"/>
      <c r="F25" s="352"/>
      <c r="G25" s="352"/>
    </row>
    <row r="26" spans="1:7" x14ac:dyDescent="0.35">
      <c r="A26" s="13" t="s">
        <v>52</v>
      </c>
      <c r="B26" s="13" t="s">
        <v>53</v>
      </c>
      <c r="C26" s="13" t="s">
        <v>106</v>
      </c>
      <c r="D26" s="13" t="s">
        <v>12</v>
      </c>
      <c r="E26" s="13" t="s">
        <v>13</v>
      </c>
      <c r="F26" s="13" t="s">
        <v>15</v>
      </c>
      <c r="G26" s="13" t="s">
        <v>14</v>
      </c>
    </row>
    <row r="27" spans="1:7" x14ac:dyDescent="0.35">
      <c r="A27" s="34" t="s">
        <v>20</v>
      </c>
      <c r="B27" s="34"/>
      <c r="C27" s="34"/>
      <c r="D27" s="34"/>
      <c r="E27" s="34"/>
      <c r="F27" s="34"/>
      <c r="G27" s="89"/>
    </row>
    <row r="28" spans="1:7" x14ac:dyDescent="0.35">
      <c r="A28" s="1"/>
      <c r="B28" s="1" t="s">
        <v>1363</v>
      </c>
      <c r="C28" s="1"/>
      <c r="D28" s="271">
        <v>0</v>
      </c>
      <c r="E28" s="271">
        <v>1</v>
      </c>
      <c r="F28" s="271">
        <v>1</v>
      </c>
      <c r="G28" s="271"/>
    </row>
  </sheetData>
  <sortState xmlns:xlrd2="http://schemas.microsoft.com/office/spreadsheetml/2017/richdata2" ref="B8:F22">
    <sortCondition ref="B8:B22"/>
  </sortState>
  <mergeCells count="2">
    <mergeCell ref="A5:G5"/>
    <mergeCell ref="A25:G25"/>
  </mergeCell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104C8-7F67-4CA5-913E-8994EA73D86B}">
  <dimension ref="A2:G9"/>
  <sheetViews>
    <sheetView workbookViewId="0">
      <selection activeCell="C16" sqref="C16"/>
    </sheetView>
  </sheetViews>
  <sheetFormatPr baseColWidth="10" defaultColWidth="8.7265625" defaultRowHeight="14.5" x14ac:dyDescent="0.35"/>
  <cols>
    <col min="1" max="1" width="17.26953125" bestFit="1" customWidth="1"/>
    <col min="2" max="2" width="57" customWidth="1"/>
    <col min="3" max="3" width="46.6328125" customWidth="1"/>
    <col min="4" max="4" width="11.26953125" bestFit="1" customWidth="1"/>
    <col min="5" max="5" width="14.54296875" bestFit="1" customWidth="1"/>
    <col min="6" max="6" width="14.36328125" bestFit="1" customWidth="1"/>
    <col min="7" max="7" width="18.1796875" hidden="1" customWidth="1"/>
  </cols>
  <sheetData>
    <row r="2" spans="1:7" x14ac:dyDescent="0.35">
      <c r="A2" s="10" t="s">
        <v>6</v>
      </c>
      <c r="B2" s="1" t="s">
        <v>1515</v>
      </c>
      <c r="C2" s="42"/>
      <c r="D2" s="290"/>
      <c r="E2" s="290"/>
      <c r="F2" s="290"/>
      <c r="G2" s="290"/>
    </row>
    <row r="3" spans="1:7" ht="43.5" customHeight="1" x14ac:dyDescent="0.35">
      <c r="A3" s="107" t="s">
        <v>7</v>
      </c>
      <c r="B3" s="292" t="s">
        <v>1500</v>
      </c>
      <c r="C3" s="42"/>
      <c r="D3" s="290"/>
      <c r="E3" s="290"/>
      <c r="F3" s="290"/>
      <c r="G3" s="290"/>
    </row>
    <row r="4" spans="1:7" x14ac:dyDescent="0.35">
      <c r="A4" s="290"/>
      <c r="B4" s="290"/>
      <c r="C4" s="290"/>
      <c r="D4" s="290"/>
      <c r="E4" s="290"/>
      <c r="F4" s="290"/>
      <c r="G4" s="290"/>
    </row>
    <row r="5" spans="1:7" x14ac:dyDescent="0.35">
      <c r="A5" s="352" t="s">
        <v>54</v>
      </c>
      <c r="B5" s="352"/>
      <c r="C5" s="352"/>
      <c r="D5" s="352"/>
      <c r="E5" s="352"/>
      <c r="F5" s="352"/>
      <c r="G5" s="352"/>
    </row>
    <row r="6" spans="1:7" x14ac:dyDescent="0.35">
      <c r="A6" s="13" t="s">
        <v>52</v>
      </c>
      <c r="B6" s="13" t="s">
        <v>53</v>
      </c>
      <c r="C6" s="13" t="s">
        <v>106</v>
      </c>
      <c r="D6" s="13" t="s">
        <v>12</v>
      </c>
      <c r="E6" s="13" t="s">
        <v>13</v>
      </c>
      <c r="F6" s="13" t="s">
        <v>15</v>
      </c>
      <c r="G6" s="13" t="s">
        <v>14</v>
      </c>
    </row>
    <row r="7" spans="1:7" x14ac:dyDescent="0.35">
      <c r="A7" s="9" t="s">
        <v>69</v>
      </c>
      <c r="B7" s="9"/>
      <c r="C7" s="9"/>
      <c r="D7" s="9"/>
      <c r="E7" s="9"/>
      <c r="F7" s="9"/>
    </row>
    <row r="8" spans="1:7" x14ac:dyDescent="0.35">
      <c r="A8" s="1"/>
      <c r="B8" s="87" t="s">
        <v>1472</v>
      </c>
      <c r="C8" s="1" t="s">
        <v>1368</v>
      </c>
      <c r="D8" s="8">
        <v>0</v>
      </c>
      <c r="E8" s="8">
        <v>1</v>
      </c>
      <c r="F8" s="8">
        <v>1</v>
      </c>
    </row>
    <row r="9" spans="1:7" x14ac:dyDescent="0.35">
      <c r="A9" s="1"/>
      <c r="B9" s="87" t="s">
        <v>1473</v>
      </c>
      <c r="C9" s="1" t="s">
        <v>119</v>
      </c>
      <c r="D9" s="8">
        <v>0</v>
      </c>
      <c r="E9" s="8">
        <v>1</v>
      </c>
      <c r="F9" s="8">
        <v>1</v>
      </c>
    </row>
  </sheetData>
  <mergeCells count="1">
    <mergeCell ref="A5:G5"/>
  </mergeCells>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2:G36"/>
  <sheetViews>
    <sheetView zoomScale="80" zoomScaleNormal="80" workbookViewId="0">
      <selection activeCell="C26" sqref="C26"/>
    </sheetView>
  </sheetViews>
  <sheetFormatPr baseColWidth="10" defaultColWidth="10.90625" defaultRowHeight="14.5" x14ac:dyDescent="0.35"/>
  <cols>
    <col min="1" max="1" width="21.453125" bestFit="1" customWidth="1"/>
    <col min="2" max="2" width="63.453125" bestFit="1" customWidth="1"/>
    <col min="3" max="3" width="68.26953125" bestFit="1" customWidth="1"/>
    <col min="4" max="4" width="12.453125" bestFit="1" customWidth="1"/>
    <col min="5" max="6" width="15.81640625" bestFit="1" customWidth="1"/>
    <col min="7" max="7" width="20.1796875" hidden="1" customWidth="1"/>
  </cols>
  <sheetData>
    <row r="2" spans="1:7" x14ac:dyDescent="0.35">
      <c r="A2" s="10" t="s">
        <v>6</v>
      </c>
      <c r="B2" s="1" t="s">
        <v>703</v>
      </c>
      <c r="C2" s="42"/>
    </row>
    <row r="3" spans="1:7" ht="29" x14ac:dyDescent="0.35">
      <c r="A3" s="107" t="s">
        <v>7</v>
      </c>
      <c r="B3" s="58" t="s">
        <v>1020</v>
      </c>
      <c r="C3" s="42"/>
    </row>
    <row r="5" spans="1:7" x14ac:dyDescent="0.35">
      <c r="A5" s="352" t="s">
        <v>54</v>
      </c>
      <c r="B5" s="352"/>
      <c r="C5" s="352"/>
      <c r="D5" s="352"/>
      <c r="E5" s="352"/>
      <c r="F5" s="352"/>
      <c r="G5" s="352"/>
    </row>
    <row r="6" spans="1:7" x14ac:dyDescent="0.35">
      <c r="A6" s="13" t="s">
        <v>52</v>
      </c>
      <c r="B6" s="13" t="s">
        <v>53</v>
      </c>
      <c r="C6" s="13" t="s">
        <v>106</v>
      </c>
      <c r="D6" s="13" t="s">
        <v>12</v>
      </c>
      <c r="E6" s="13" t="s">
        <v>13</v>
      </c>
      <c r="F6" s="13" t="s">
        <v>15</v>
      </c>
      <c r="G6" s="13" t="s">
        <v>14</v>
      </c>
    </row>
    <row r="7" spans="1:7" x14ac:dyDescent="0.35">
      <c r="A7" s="28" t="s">
        <v>1</v>
      </c>
      <c r="B7" s="29"/>
      <c r="C7" s="28"/>
      <c r="D7" s="28"/>
      <c r="E7" s="28"/>
      <c r="F7" s="28"/>
      <c r="G7" s="28"/>
    </row>
    <row r="8" spans="1:7" ht="29" x14ac:dyDescent="0.35">
      <c r="A8" s="7"/>
      <c r="B8" s="157" t="s">
        <v>1245</v>
      </c>
      <c r="C8" s="87" t="s">
        <v>108</v>
      </c>
      <c r="D8" s="16">
        <v>0</v>
      </c>
      <c r="E8" s="6">
        <v>2</v>
      </c>
      <c r="F8" s="6">
        <v>2</v>
      </c>
      <c r="G8" s="16" t="s">
        <v>18</v>
      </c>
    </row>
    <row r="9" spans="1:7" x14ac:dyDescent="0.35">
      <c r="A9" s="7"/>
      <c r="B9" s="239" t="s">
        <v>496</v>
      </c>
      <c r="C9" s="7" t="s">
        <v>108</v>
      </c>
      <c r="D9" s="16">
        <v>0</v>
      </c>
      <c r="E9" s="4">
        <v>1</v>
      </c>
      <c r="F9" s="4">
        <v>1</v>
      </c>
      <c r="G9" s="16" t="s">
        <v>706</v>
      </c>
    </row>
    <row r="10" spans="1:7" x14ac:dyDescent="0.35">
      <c r="A10" s="7"/>
      <c r="B10" s="239" t="s">
        <v>497</v>
      </c>
      <c r="C10" s="7" t="s">
        <v>108</v>
      </c>
      <c r="D10" s="16">
        <v>0</v>
      </c>
      <c r="E10" s="4">
        <v>2</v>
      </c>
      <c r="F10" s="4">
        <v>2</v>
      </c>
      <c r="G10" s="16" t="s">
        <v>16</v>
      </c>
    </row>
    <row r="11" spans="1:7" x14ac:dyDescent="0.35">
      <c r="A11" s="7"/>
      <c r="B11" s="239" t="s">
        <v>498</v>
      </c>
      <c r="C11" s="7" t="s">
        <v>108</v>
      </c>
      <c r="D11" s="16">
        <v>0</v>
      </c>
      <c r="E11" s="4">
        <v>2</v>
      </c>
      <c r="F11" s="4">
        <v>2</v>
      </c>
      <c r="G11" s="16" t="s">
        <v>74</v>
      </c>
    </row>
    <row r="12" spans="1:7" x14ac:dyDescent="0.35">
      <c r="A12" s="7"/>
      <c r="B12" s="239" t="s">
        <v>704</v>
      </c>
      <c r="C12" s="7" t="s">
        <v>108</v>
      </c>
      <c r="D12" s="16">
        <v>0</v>
      </c>
      <c r="E12" s="4">
        <v>1</v>
      </c>
      <c r="F12" s="4">
        <v>1</v>
      </c>
      <c r="G12" s="16" t="s">
        <v>246</v>
      </c>
    </row>
    <row r="13" spans="1:7" s="179" customFormat="1" x14ac:dyDescent="0.35">
      <c r="A13" s="7"/>
      <c r="B13" s="239" t="s">
        <v>499</v>
      </c>
      <c r="C13" s="7" t="s">
        <v>108</v>
      </c>
      <c r="D13" s="16">
        <v>0</v>
      </c>
      <c r="E13" s="4">
        <v>2</v>
      </c>
      <c r="F13" s="4">
        <v>2</v>
      </c>
      <c r="G13" s="16" t="s">
        <v>894</v>
      </c>
    </row>
    <row r="14" spans="1:7" x14ac:dyDescent="0.35">
      <c r="A14" s="117" t="s">
        <v>70</v>
      </c>
      <c r="B14" s="266"/>
      <c r="C14" s="117"/>
      <c r="D14" s="158"/>
      <c r="E14" s="158"/>
      <c r="F14" s="158"/>
      <c r="G14" s="158"/>
    </row>
    <row r="15" spans="1:7" x14ac:dyDescent="0.35">
      <c r="A15" s="7"/>
      <c r="B15" s="239" t="s">
        <v>500</v>
      </c>
      <c r="C15" s="7" t="s">
        <v>245</v>
      </c>
      <c r="D15" s="16">
        <v>0</v>
      </c>
      <c r="E15" s="4">
        <v>3</v>
      </c>
      <c r="F15" s="4">
        <v>3</v>
      </c>
      <c r="G15" s="16" t="s">
        <v>709</v>
      </c>
    </row>
    <row r="16" spans="1:7" x14ac:dyDescent="0.35">
      <c r="A16" s="7"/>
      <c r="B16" s="239" t="s">
        <v>501</v>
      </c>
      <c r="C16" s="7" t="s">
        <v>245</v>
      </c>
      <c r="D16" s="8">
        <v>0</v>
      </c>
      <c r="E16" s="4">
        <v>2</v>
      </c>
      <c r="F16" s="4">
        <v>2</v>
      </c>
      <c r="G16" s="16" t="s">
        <v>246</v>
      </c>
    </row>
    <row r="17" spans="1:7" x14ac:dyDescent="0.35">
      <c r="A17" s="7"/>
      <c r="B17" s="239" t="s">
        <v>705</v>
      </c>
      <c r="C17" s="7" t="s">
        <v>245</v>
      </c>
      <c r="D17" s="16">
        <v>0</v>
      </c>
      <c r="E17" s="4">
        <v>2</v>
      </c>
      <c r="F17" s="4">
        <v>2</v>
      </c>
      <c r="G17" s="16" t="s">
        <v>78</v>
      </c>
    </row>
    <row r="18" spans="1:7" x14ac:dyDescent="0.35">
      <c r="A18" s="7"/>
      <c r="B18" s="239" t="s">
        <v>502</v>
      </c>
      <c r="C18" s="7" t="s">
        <v>638</v>
      </c>
      <c r="D18" s="16">
        <v>0</v>
      </c>
      <c r="E18" s="4">
        <v>1</v>
      </c>
      <c r="F18" s="4">
        <v>1</v>
      </c>
      <c r="G18" s="16" t="s">
        <v>712</v>
      </c>
    </row>
    <row r="19" spans="1:7" x14ac:dyDescent="0.35">
      <c r="A19" s="7"/>
      <c r="B19" s="239" t="s">
        <v>503</v>
      </c>
      <c r="C19" s="7" t="s">
        <v>711</v>
      </c>
      <c r="D19" s="16">
        <v>0</v>
      </c>
      <c r="E19" s="4">
        <v>3</v>
      </c>
      <c r="F19" s="4">
        <v>3</v>
      </c>
      <c r="G19" s="16" t="s">
        <v>78</v>
      </c>
    </row>
    <row r="20" spans="1:7" x14ac:dyDescent="0.35">
      <c r="A20" s="7"/>
      <c r="B20" s="239" t="s">
        <v>504</v>
      </c>
      <c r="C20" s="7" t="s">
        <v>245</v>
      </c>
      <c r="D20" s="16">
        <v>0</v>
      </c>
      <c r="E20" s="4">
        <v>1</v>
      </c>
      <c r="F20" s="4">
        <v>1</v>
      </c>
      <c r="G20" s="16" t="s">
        <v>74</v>
      </c>
    </row>
    <row r="21" spans="1:7" x14ac:dyDescent="0.35">
      <c r="A21" s="7"/>
      <c r="B21" s="239" t="s">
        <v>505</v>
      </c>
      <c r="C21" s="7" t="s">
        <v>245</v>
      </c>
      <c r="D21" s="16">
        <v>0</v>
      </c>
      <c r="E21" s="4">
        <v>1</v>
      </c>
      <c r="F21" s="4">
        <v>1</v>
      </c>
      <c r="G21" s="16" t="s">
        <v>18</v>
      </c>
    </row>
    <row r="22" spans="1:7" x14ac:dyDescent="0.35">
      <c r="A22" s="7"/>
      <c r="B22" s="239" t="s">
        <v>506</v>
      </c>
      <c r="C22" s="7" t="s">
        <v>245</v>
      </c>
      <c r="D22" s="16">
        <v>0</v>
      </c>
      <c r="E22" s="4">
        <v>1</v>
      </c>
      <c r="F22" s="4">
        <v>1</v>
      </c>
      <c r="G22" s="16" t="s">
        <v>16</v>
      </c>
    </row>
    <row r="23" spans="1:7" x14ac:dyDescent="0.35">
      <c r="A23" s="7"/>
      <c r="B23" s="239" t="s">
        <v>507</v>
      </c>
      <c r="C23" s="7" t="s">
        <v>245</v>
      </c>
      <c r="D23" s="16">
        <v>0</v>
      </c>
      <c r="E23" s="4">
        <v>1</v>
      </c>
      <c r="F23" s="4">
        <v>1</v>
      </c>
      <c r="G23" s="16" t="s">
        <v>710</v>
      </c>
    </row>
    <row r="24" spans="1:7" x14ac:dyDescent="0.35">
      <c r="A24" s="27" t="s">
        <v>56</v>
      </c>
      <c r="B24" s="263"/>
      <c r="C24" s="27"/>
      <c r="D24" s="40"/>
      <c r="E24" s="40"/>
      <c r="F24" s="40"/>
      <c r="G24" s="40"/>
    </row>
    <row r="25" spans="1:7" ht="29" x14ac:dyDescent="0.35">
      <c r="A25" s="7"/>
      <c r="B25" s="87" t="s">
        <v>508</v>
      </c>
      <c r="C25" s="122" t="s">
        <v>1246</v>
      </c>
      <c r="D25" s="6">
        <v>0</v>
      </c>
      <c r="E25" s="6">
        <v>2</v>
      </c>
      <c r="F25" s="6">
        <v>2</v>
      </c>
      <c r="G25" s="16" t="s">
        <v>707</v>
      </c>
    </row>
    <row r="26" spans="1:7" x14ac:dyDescent="0.35">
      <c r="A26" s="7"/>
      <c r="B26" s="239" t="s">
        <v>509</v>
      </c>
      <c r="C26" s="7" t="s">
        <v>122</v>
      </c>
      <c r="D26" s="4">
        <v>2</v>
      </c>
      <c r="E26" s="4">
        <v>1</v>
      </c>
      <c r="F26" s="4">
        <v>3</v>
      </c>
      <c r="G26" s="16" t="s">
        <v>708</v>
      </c>
    </row>
    <row r="27" spans="1:7" x14ac:dyDescent="0.35">
      <c r="A27" s="7"/>
      <c r="B27" s="239" t="s">
        <v>510</v>
      </c>
      <c r="C27" s="7" t="s">
        <v>122</v>
      </c>
      <c r="D27" s="4">
        <v>0</v>
      </c>
      <c r="E27" s="4">
        <v>2</v>
      </c>
      <c r="F27" s="4">
        <v>2</v>
      </c>
      <c r="G27" s="16" t="s">
        <v>706</v>
      </c>
    </row>
    <row r="28" spans="1:7" x14ac:dyDescent="0.35">
      <c r="A28" s="7"/>
      <c r="B28" s="239" t="s">
        <v>511</v>
      </c>
      <c r="C28" s="7" t="s">
        <v>658</v>
      </c>
      <c r="D28" s="4">
        <v>0</v>
      </c>
      <c r="E28" s="4">
        <v>1</v>
      </c>
      <c r="F28" s="4">
        <v>1</v>
      </c>
      <c r="G28" s="16" t="s">
        <v>79</v>
      </c>
    </row>
    <row r="29" spans="1:7" x14ac:dyDescent="0.35">
      <c r="A29" s="7"/>
      <c r="B29" s="239" t="s">
        <v>512</v>
      </c>
      <c r="C29" s="7" t="s">
        <v>666</v>
      </c>
      <c r="D29" s="4">
        <v>0</v>
      </c>
      <c r="E29" s="4">
        <v>1</v>
      </c>
      <c r="F29" s="4">
        <v>1</v>
      </c>
      <c r="G29" s="16" t="s">
        <v>74</v>
      </c>
    </row>
    <row r="30" spans="1:7" ht="29" x14ac:dyDescent="0.35">
      <c r="A30" s="7"/>
      <c r="B30" s="87" t="s">
        <v>513</v>
      </c>
      <c r="C30" s="122" t="s">
        <v>1251</v>
      </c>
      <c r="D30" s="6">
        <v>0</v>
      </c>
      <c r="E30" s="6">
        <v>2</v>
      </c>
      <c r="F30" s="6">
        <v>2</v>
      </c>
      <c r="G30" s="16" t="s">
        <v>246</v>
      </c>
    </row>
    <row r="33" spans="1:7" x14ac:dyDescent="0.35">
      <c r="A33" s="352" t="s">
        <v>895</v>
      </c>
      <c r="B33" s="352"/>
      <c r="C33" s="352"/>
      <c r="D33" s="352"/>
      <c r="E33" s="352"/>
      <c r="F33" s="352"/>
      <c r="G33" s="352"/>
    </row>
    <row r="34" spans="1:7" x14ac:dyDescent="0.35">
      <c r="A34" s="13" t="s">
        <v>52</v>
      </c>
      <c r="B34" s="13" t="s">
        <v>53</v>
      </c>
      <c r="C34" s="13" t="s">
        <v>106</v>
      </c>
      <c r="D34" s="13" t="s">
        <v>12</v>
      </c>
      <c r="E34" s="13" t="s">
        <v>13</v>
      </c>
      <c r="F34" s="13" t="s">
        <v>15</v>
      </c>
      <c r="G34" s="13" t="s">
        <v>14</v>
      </c>
    </row>
    <row r="35" spans="1:7" x14ac:dyDescent="0.35">
      <c r="A35" s="27" t="s">
        <v>56</v>
      </c>
      <c r="B35" s="27"/>
      <c r="C35" s="27"/>
      <c r="D35" s="27"/>
      <c r="E35" s="27"/>
      <c r="F35" s="27"/>
      <c r="G35" s="27"/>
    </row>
    <row r="36" spans="1:7" x14ac:dyDescent="0.35">
      <c r="A36" s="1"/>
      <c r="B36" s="1" t="s">
        <v>510</v>
      </c>
      <c r="C36" s="1" t="s">
        <v>122</v>
      </c>
      <c r="D36" s="181">
        <v>0</v>
      </c>
      <c r="E36" s="181">
        <v>1</v>
      </c>
      <c r="F36" s="181">
        <v>1</v>
      </c>
      <c r="G36" s="181" t="s">
        <v>79</v>
      </c>
    </row>
  </sheetData>
  <sortState xmlns:xlrd2="http://schemas.microsoft.com/office/spreadsheetml/2017/richdata2" ref="B26:F30">
    <sortCondition ref="B25:B30"/>
  </sortState>
  <mergeCells count="2">
    <mergeCell ref="A5:G5"/>
    <mergeCell ref="A33:G33"/>
  </mergeCell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2:G40"/>
  <sheetViews>
    <sheetView zoomScale="70" zoomScaleNormal="70" workbookViewId="0">
      <selection activeCell="C28" sqref="C28"/>
    </sheetView>
  </sheetViews>
  <sheetFormatPr baseColWidth="10" defaultColWidth="10.90625" defaultRowHeight="14.5" x14ac:dyDescent="0.35"/>
  <cols>
    <col min="1" max="1" width="19.26953125" bestFit="1" customWidth="1"/>
    <col min="2" max="2" width="61.54296875" bestFit="1" customWidth="1"/>
    <col min="3" max="3" width="55.453125" bestFit="1" customWidth="1"/>
    <col min="4" max="4" width="12.453125" bestFit="1" customWidth="1"/>
    <col min="5" max="6" width="15.81640625" bestFit="1" customWidth="1"/>
    <col min="7" max="7" width="20.1796875" hidden="1" customWidth="1"/>
  </cols>
  <sheetData>
    <row r="2" spans="1:7" x14ac:dyDescent="0.35">
      <c r="A2" s="10" t="s">
        <v>6</v>
      </c>
      <c r="B2" s="1" t="s">
        <v>713</v>
      </c>
      <c r="C2" s="42"/>
    </row>
    <row r="3" spans="1:7" ht="29" x14ac:dyDescent="0.35">
      <c r="A3" s="107" t="s">
        <v>7</v>
      </c>
      <c r="B3" s="72" t="s">
        <v>1021</v>
      </c>
      <c r="C3" s="42"/>
    </row>
    <row r="5" spans="1:7" x14ac:dyDescent="0.35">
      <c r="A5" s="352" t="s">
        <v>54</v>
      </c>
      <c r="B5" s="352"/>
      <c r="C5" s="352"/>
      <c r="D5" s="352"/>
      <c r="E5" s="352"/>
      <c r="F5" s="352"/>
      <c r="G5" s="352"/>
    </row>
    <row r="6" spans="1:7" x14ac:dyDescent="0.35">
      <c r="A6" s="180" t="s">
        <v>52</v>
      </c>
      <c r="B6" s="180" t="s">
        <v>53</v>
      </c>
      <c r="C6" s="180" t="s">
        <v>106</v>
      </c>
      <c r="D6" s="180" t="s">
        <v>12</v>
      </c>
      <c r="E6" s="180" t="s">
        <v>13</v>
      </c>
      <c r="F6" s="180" t="s">
        <v>15</v>
      </c>
      <c r="G6" s="180" t="s">
        <v>14</v>
      </c>
    </row>
    <row r="7" spans="1:7" x14ac:dyDescent="0.35">
      <c r="A7" s="34" t="s">
        <v>20</v>
      </c>
      <c r="B7" s="35"/>
      <c r="C7" s="34"/>
      <c r="D7" s="34"/>
      <c r="E7" s="34"/>
      <c r="F7" s="34"/>
      <c r="G7" s="34"/>
    </row>
    <row r="8" spans="1:7" x14ac:dyDescent="0.35">
      <c r="A8" s="7"/>
      <c r="B8" s="237" t="s">
        <v>520</v>
      </c>
      <c r="C8" s="7" t="s">
        <v>110</v>
      </c>
      <c r="D8" s="6">
        <v>0</v>
      </c>
      <c r="E8" s="6">
        <v>1</v>
      </c>
      <c r="F8" s="5">
        <v>1</v>
      </c>
      <c r="G8" s="16" t="s">
        <v>79</v>
      </c>
    </row>
    <row r="9" spans="1:7" x14ac:dyDescent="0.35">
      <c r="A9" s="7"/>
      <c r="B9" s="237" t="s">
        <v>521</v>
      </c>
      <c r="C9" s="7" t="s">
        <v>110</v>
      </c>
      <c r="D9" s="6">
        <v>0</v>
      </c>
      <c r="E9" s="6">
        <v>3</v>
      </c>
      <c r="F9" s="5">
        <v>3</v>
      </c>
      <c r="G9" s="16" t="s">
        <v>714</v>
      </c>
    </row>
    <row r="10" spans="1:7" x14ac:dyDescent="0.35">
      <c r="A10" s="7"/>
      <c r="B10" s="237" t="s">
        <v>522</v>
      </c>
      <c r="C10" s="7" t="s">
        <v>110</v>
      </c>
      <c r="D10" s="6">
        <v>0</v>
      </c>
      <c r="E10" s="6">
        <v>4</v>
      </c>
      <c r="F10" s="5">
        <v>4</v>
      </c>
      <c r="G10" s="16" t="s">
        <v>707</v>
      </c>
    </row>
    <row r="11" spans="1:7" x14ac:dyDescent="0.35">
      <c r="A11" s="7"/>
      <c r="B11" s="237" t="s">
        <v>523</v>
      </c>
      <c r="C11" s="7" t="s">
        <v>110</v>
      </c>
      <c r="D11" s="6">
        <v>0</v>
      </c>
      <c r="E11" s="6">
        <v>1</v>
      </c>
      <c r="F11" s="5">
        <v>1</v>
      </c>
      <c r="G11" s="16" t="s">
        <v>78</v>
      </c>
    </row>
    <row r="12" spans="1:7" ht="29" x14ac:dyDescent="0.35">
      <c r="A12" s="7"/>
      <c r="B12" s="99" t="s">
        <v>524</v>
      </c>
      <c r="C12" s="157" t="s">
        <v>1247</v>
      </c>
      <c r="D12" s="6">
        <v>0</v>
      </c>
      <c r="E12" s="6">
        <v>3</v>
      </c>
      <c r="F12" s="5">
        <v>3</v>
      </c>
      <c r="G12" s="16" t="s">
        <v>714</v>
      </c>
    </row>
    <row r="13" spans="1:7" x14ac:dyDescent="0.35">
      <c r="A13" s="7"/>
      <c r="B13" s="99" t="s">
        <v>525</v>
      </c>
      <c r="C13" s="157" t="s">
        <v>110</v>
      </c>
      <c r="D13" s="6">
        <v>0</v>
      </c>
      <c r="E13" s="6">
        <v>3</v>
      </c>
      <c r="F13" s="5">
        <v>3</v>
      </c>
      <c r="G13" s="16" t="s">
        <v>715</v>
      </c>
    </row>
    <row r="14" spans="1:7" x14ac:dyDescent="0.35">
      <c r="A14" s="117" t="s">
        <v>70</v>
      </c>
      <c r="B14" s="266"/>
      <c r="C14" s="117"/>
      <c r="D14" s="160"/>
      <c r="E14" s="160"/>
      <c r="F14" s="161"/>
      <c r="G14" s="158"/>
    </row>
    <row r="15" spans="1:7" x14ac:dyDescent="0.35">
      <c r="A15" s="7"/>
      <c r="B15" s="237" t="s">
        <v>526</v>
      </c>
      <c r="C15" s="7" t="s">
        <v>112</v>
      </c>
      <c r="D15" s="6">
        <v>0</v>
      </c>
      <c r="E15" s="6">
        <v>1</v>
      </c>
      <c r="F15" s="5">
        <v>1</v>
      </c>
      <c r="G15" s="16" t="s">
        <v>74</v>
      </c>
    </row>
    <row r="16" spans="1:7" x14ac:dyDescent="0.35">
      <c r="A16" s="7"/>
      <c r="B16" s="237" t="s">
        <v>527</v>
      </c>
      <c r="C16" s="7" t="s">
        <v>112</v>
      </c>
      <c r="D16" s="6">
        <v>0</v>
      </c>
      <c r="E16" s="6">
        <v>2</v>
      </c>
      <c r="F16" s="5">
        <v>2</v>
      </c>
      <c r="G16" s="16" t="s">
        <v>18</v>
      </c>
    </row>
    <row r="17" spans="1:7" x14ac:dyDescent="0.35">
      <c r="A17" s="7"/>
      <c r="B17" s="237" t="s">
        <v>528</v>
      </c>
      <c r="C17" s="7" t="s">
        <v>245</v>
      </c>
      <c r="D17" s="6">
        <v>0</v>
      </c>
      <c r="E17" s="6">
        <v>1</v>
      </c>
      <c r="F17" s="5">
        <v>1</v>
      </c>
      <c r="G17" s="16" t="s">
        <v>16</v>
      </c>
    </row>
    <row r="18" spans="1:7" x14ac:dyDescent="0.35">
      <c r="A18" s="7"/>
      <c r="B18" s="237" t="s">
        <v>529</v>
      </c>
      <c r="C18" s="7" t="s">
        <v>112</v>
      </c>
      <c r="D18" s="6">
        <v>1</v>
      </c>
      <c r="E18" s="6">
        <v>0</v>
      </c>
      <c r="F18" s="5">
        <v>1</v>
      </c>
      <c r="G18" s="109">
        <v>0</v>
      </c>
    </row>
    <row r="19" spans="1:7" x14ac:dyDescent="0.35">
      <c r="A19" s="7"/>
      <c r="B19" s="237" t="s">
        <v>530</v>
      </c>
      <c r="C19" s="7" t="s">
        <v>711</v>
      </c>
      <c r="D19" s="6">
        <v>0</v>
      </c>
      <c r="E19" s="6">
        <v>1</v>
      </c>
      <c r="F19" s="5">
        <v>1</v>
      </c>
      <c r="G19" s="16" t="s">
        <v>74</v>
      </c>
    </row>
    <row r="20" spans="1:7" x14ac:dyDescent="0.35">
      <c r="A20" s="7"/>
      <c r="B20" s="237" t="s">
        <v>531</v>
      </c>
      <c r="C20" s="7" t="s">
        <v>245</v>
      </c>
      <c r="D20" s="6">
        <v>0</v>
      </c>
      <c r="E20" s="6">
        <v>1</v>
      </c>
      <c r="F20" s="5">
        <v>1</v>
      </c>
      <c r="G20" s="16" t="s">
        <v>16</v>
      </c>
    </row>
    <row r="21" spans="1:7" x14ac:dyDescent="0.35">
      <c r="A21" s="7"/>
      <c r="B21" s="237" t="s">
        <v>532</v>
      </c>
      <c r="C21" s="7" t="s">
        <v>716</v>
      </c>
      <c r="D21" s="6">
        <v>0</v>
      </c>
      <c r="E21" s="6">
        <v>1</v>
      </c>
      <c r="F21" s="5">
        <v>1</v>
      </c>
      <c r="G21" s="16" t="s">
        <v>79</v>
      </c>
    </row>
    <row r="22" spans="1:7" x14ac:dyDescent="0.35">
      <c r="A22" s="31" t="s">
        <v>2</v>
      </c>
      <c r="B22" s="242"/>
      <c r="C22" s="31"/>
      <c r="D22" s="162"/>
      <c r="E22" s="162"/>
      <c r="F22" s="163"/>
      <c r="G22" s="41"/>
    </row>
    <row r="23" spans="1:7" x14ac:dyDescent="0.35">
      <c r="A23" s="7"/>
      <c r="B23" s="237" t="s">
        <v>533</v>
      </c>
      <c r="C23" s="7" t="s">
        <v>107</v>
      </c>
      <c r="D23" s="6">
        <v>1</v>
      </c>
      <c r="E23" s="6">
        <v>0</v>
      </c>
      <c r="F23" s="5">
        <v>1</v>
      </c>
      <c r="G23" s="109">
        <v>0</v>
      </c>
    </row>
    <row r="24" spans="1:7" ht="29" x14ac:dyDescent="0.35">
      <c r="A24" s="7"/>
      <c r="B24" s="99" t="s">
        <v>526</v>
      </c>
      <c r="C24" s="157" t="s">
        <v>1248</v>
      </c>
      <c r="D24" s="6">
        <v>0</v>
      </c>
      <c r="E24" s="6">
        <v>2</v>
      </c>
      <c r="F24" s="5">
        <v>2</v>
      </c>
      <c r="G24" s="16" t="s">
        <v>714</v>
      </c>
    </row>
    <row r="25" spans="1:7" ht="29" x14ac:dyDescent="0.35">
      <c r="A25" s="7"/>
      <c r="B25" s="99" t="s">
        <v>527</v>
      </c>
      <c r="C25" s="157" t="s">
        <v>1248</v>
      </c>
      <c r="D25" s="6">
        <v>0</v>
      </c>
      <c r="E25" s="6">
        <v>2</v>
      </c>
      <c r="F25" s="5">
        <v>2</v>
      </c>
      <c r="G25" s="16" t="s">
        <v>18</v>
      </c>
    </row>
    <row r="26" spans="1:7" x14ac:dyDescent="0.35">
      <c r="A26" s="7"/>
      <c r="B26" s="237" t="s">
        <v>534</v>
      </c>
      <c r="C26" s="7" t="s">
        <v>107</v>
      </c>
      <c r="D26" s="6">
        <v>0</v>
      </c>
      <c r="E26" s="6">
        <v>1</v>
      </c>
      <c r="F26" s="5">
        <v>1</v>
      </c>
      <c r="G26" s="16" t="s">
        <v>74</v>
      </c>
    </row>
    <row r="27" spans="1:7" x14ac:dyDescent="0.35">
      <c r="A27" s="7"/>
      <c r="B27" s="237" t="s">
        <v>535</v>
      </c>
      <c r="C27" s="7" t="s">
        <v>107</v>
      </c>
      <c r="D27" s="6">
        <v>0</v>
      </c>
      <c r="E27" s="6">
        <v>1</v>
      </c>
      <c r="F27" s="5">
        <v>1</v>
      </c>
      <c r="G27" s="16" t="s">
        <v>78</v>
      </c>
    </row>
    <row r="28" spans="1:7" x14ac:dyDescent="0.35">
      <c r="A28" s="7"/>
      <c r="B28" s="237" t="s">
        <v>536</v>
      </c>
      <c r="C28" s="7" t="s">
        <v>107</v>
      </c>
      <c r="D28" s="6">
        <v>0</v>
      </c>
      <c r="E28" s="6">
        <v>1</v>
      </c>
      <c r="F28" s="5">
        <v>1</v>
      </c>
      <c r="G28" s="16" t="s">
        <v>16</v>
      </c>
    </row>
    <row r="29" spans="1:7" x14ac:dyDescent="0.35">
      <c r="A29" s="7"/>
      <c r="B29" s="237" t="s">
        <v>537</v>
      </c>
      <c r="C29" s="7" t="s">
        <v>107</v>
      </c>
      <c r="D29" s="6">
        <v>0</v>
      </c>
      <c r="E29" s="6">
        <v>1</v>
      </c>
      <c r="F29" s="5">
        <v>1</v>
      </c>
      <c r="G29" s="16" t="s">
        <v>16</v>
      </c>
    </row>
    <row r="30" spans="1:7" x14ac:dyDescent="0.35">
      <c r="A30" s="7"/>
      <c r="B30" s="237" t="s">
        <v>538</v>
      </c>
      <c r="C30" s="7" t="s">
        <v>107</v>
      </c>
      <c r="D30" s="6">
        <v>0</v>
      </c>
      <c r="E30" s="6">
        <v>1</v>
      </c>
      <c r="F30" s="5">
        <v>1</v>
      </c>
      <c r="G30" s="16" t="s">
        <v>74</v>
      </c>
    </row>
    <row r="31" spans="1:7" x14ac:dyDescent="0.35">
      <c r="A31" s="7"/>
      <c r="B31" s="237" t="s">
        <v>539</v>
      </c>
      <c r="C31" s="7" t="s">
        <v>107</v>
      </c>
      <c r="D31" s="6">
        <v>0</v>
      </c>
      <c r="E31" s="6">
        <v>1</v>
      </c>
      <c r="F31" s="5">
        <v>1</v>
      </c>
      <c r="G31" s="16" t="s">
        <v>18</v>
      </c>
    </row>
    <row r="32" spans="1:7" x14ac:dyDescent="0.35">
      <c r="A32" s="7"/>
      <c r="B32" s="237" t="s">
        <v>532</v>
      </c>
      <c r="C32" s="7" t="s">
        <v>716</v>
      </c>
      <c r="D32" s="6">
        <v>0</v>
      </c>
      <c r="E32" s="6">
        <v>1</v>
      </c>
      <c r="F32" s="5">
        <v>1</v>
      </c>
      <c r="G32" s="16" t="s">
        <v>78</v>
      </c>
    </row>
    <row r="35" spans="1:7" x14ac:dyDescent="0.35">
      <c r="A35" s="352" t="s">
        <v>871</v>
      </c>
      <c r="B35" s="352"/>
      <c r="C35" s="352"/>
      <c r="D35" s="352"/>
      <c r="E35" s="352"/>
      <c r="F35" s="352"/>
      <c r="G35" s="352"/>
    </row>
    <row r="36" spans="1:7" x14ac:dyDescent="0.35">
      <c r="A36" s="180" t="s">
        <v>52</v>
      </c>
      <c r="B36" s="180" t="s">
        <v>53</v>
      </c>
      <c r="C36" s="180" t="s">
        <v>106</v>
      </c>
      <c r="D36" s="180" t="s">
        <v>12</v>
      </c>
      <c r="E36" s="180" t="s">
        <v>13</v>
      </c>
      <c r="F36" s="180" t="s">
        <v>15</v>
      </c>
      <c r="G36" s="180" t="s">
        <v>14</v>
      </c>
    </row>
    <row r="37" spans="1:7" x14ac:dyDescent="0.35">
      <c r="A37" s="34" t="s">
        <v>20</v>
      </c>
      <c r="B37" s="34"/>
      <c r="C37" s="34"/>
      <c r="D37" s="34"/>
      <c r="E37" s="34"/>
      <c r="F37" s="34"/>
      <c r="G37" s="34"/>
    </row>
    <row r="38" spans="1:7" x14ac:dyDescent="0.35">
      <c r="A38" s="1"/>
      <c r="B38" s="1" t="s">
        <v>897</v>
      </c>
      <c r="C38" s="1" t="s">
        <v>110</v>
      </c>
      <c r="D38" s="181">
        <v>1</v>
      </c>
      <c r="E38" s="181">
        <v>0</v>
      </c>
      <c r="F38" s="181">
        <v>0</v>
      </c>
      <c r="G38" s="181" t="s">
        <v>80</v>
      </c>
    </row>
    <row r="39" spans="1:7" x14ac:dyDescent="0.35">
      <c r="A39" s="31" t="s">
        <v>2</v>
      </c>
      <c r="B39" s="31"/>
      <c r="C39" s="31"/>
      <c r="D39" s="38"/>
      <c r="E39" s="38"/>
      <c r="F39" s="38"/>
      <c r="G39" s="38"/>
    </row>
    <row r="40" spans="1:7" x14ac:dyDescent="0.35">
      <c r="A40" s="1"/>
      <c r="B40" s="1" t="s">
        <v>898</v>
      </c>
      <c r="C40" s="116" t="s">
        <v>896</v>
      </c>
      <c r="D40" s="181">
        <v>1</v>
      </c>
      <c r="E40" s="181">
        <v>0</v>
      </c>
      <c r="F40" s="181">
        <v>0</v>
      </c>
      <c r="G40" s="181" t="s">
        <v>80</v>
      </c>
    </row>
  </sheetData>
  <mergeCells count="2">
    <mergeCell ref="A5:G5"/>
    <mergeCell ref="A35:G35"/>
  </mergeCell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2:K28"/>
  <sheetViews>
    <sheetView zoomScale="70" zoomScaleNormal="70" workbookViewId="0">
      <selection activeCell="I18" sqref="I18"/>
    </sheetView>
  </sheetViews>
  <sheetFormatPr baseColWidth="10" defaultColWidth="10.90625" defaultRowHeight="14.5" x14ac:dyDescent="0.35"/>
  <cols>
    <col min="1" max="1" width="19.26953125" bestFit="1" customWidth="1"/>
    <col min="2" max="2" width="55.453125" customWidth="1"/>
    <col min="3" max="3" width="61.1796875" bestFit="1" customWidth="1"/>
    <col min="4" max="4" width="12.453125" bestFit="1" customWidth="1"/>
    <col min="5" max="6" width="15.81640625" bestFit="1" customWidth="1"/>
    <col min="7" max="7" width="20.1796875" hidden="1" customWidth="1"/>
  </cols>
  <sheetData>
    <row r="2" spans="1:11" x14ac:dyDescent="0.35">
      <c r="A2" s="10" t="s">
        <v>6</v>
      </c>
      <c r="B2" s="1" t="s">
        <v>717</v>
      </c>
      <c r="C2" s="42"/>
      <c r="H2" s="42"/>
      <c r="I2" s="42"/>
      <c r="J2" s="42"/>
      <c r="K2" s="42"/>
    </row>
    <row r="3" spans="1:11" ht="29" x14ac:dyDescent="0.35">
      <c r="A3" s="107" t="s">
        <v>7</v>
      </c>
      <c r="B3" s="72" t="s">
        <v>1022</v>
      </c>
      <c r="C3" s="42"/>
      <c r="H3" s="42"/>
      <c r="I3" s="367"/>
      <c r="J3" s="367"/>
      <c r="K3" s="42"/>
    </row>
    <row r="4" spans="1:11" x14ac:dyDescent="0.35">
      <c r="H4" s="42"/>
      <c r="I4" s="75"/>
      <c r="J4" s="75"/>
      <c r="K4" s="42"/>
    </row>
    <row r="5" spans="1:11" x14ac:dyDescent="0.35">
      <c r="A5" s="352" t="s">
        <v>54</v>
      </c>
      <c r="B5" s="352"/>
      <c r="C5" s="352"/>
      <c r="D5" s="352"/>
      <c r="E5" s="352"/>
      <c r="F5" s="352"/>
      <c r="G5" s="360"/>
      <c r="H5" s="42"/>
      <c r="I5" s="75"/>
      <c r="J5" s="75"/>
      <c r="K5" s="42"/>
    </row>
    <row r="6" spans="1:11" x14ac:dyDescent="0.35">
      <c r="A6" s="13" t="s">
        <v>52</v>
      </c>
      <c r="B6" s="13" t="s">
        <v>53</v>
      </c>
      <c r="C6" s="13" t="s">
        <v>106</v>
      </c>
      <c r="D6" s="13" t="s">
        <v>12</v>
      </c>
      <c r="E6" s="13" t="s">
        <v>13</v>
      </c>
      <c r="F6" s="13" t="s">
        <v>15</v>
      </c>
      <c r="G6" s="300" t="s">
        <v>14</v>
      </c>
      <c r="H6" s="42"/>
      <c r="I6" s="75"/>
      <c r="J6" s="75"/>
      <c r="K6" s="42"/>
    </row>
    <row r="7" spans="1:11" s="179" customFormat="1" x14ac:dyDescent="0.35">
      <c r="A7" s="62" t="s">
        <v>20</v>
      </c>
      <c r="B7" s="62"/>
      <c r="C7" s="62"/>
      <c r="D7" s="194"/>
      <c r="E7" s="194"/>
      <c r="F7" s="194"/>
      <c r="G7" s="311"/>
      <c r="H7" s="42"/>
      <c r="I7" s="75"/>
      <c r="J7" s="75"/>
      <c r="K7" s="42"/>
    </row>
    <row r="8" spans="1:11" s="179" customFormat="1" ht="43.5" x14ac:dyDescent="0.35">
      <c r="A8" s="193"/>
      <c r="B8" s="257" t="s">
        <v>1249</v>
      </c>
      <c r="C8" s="175" t="s">
        <v>110</v>
      </c>
      <c r="D8" s="176">
        <v>0</v>
      </c>
      <c r="E8" s="176">
        <v>2</v>
      </c>
      <c r="F8" s="176">
        <v>2</v>
      </c>
      <c r="G8" s="312"/>
      <c r="H8" s="42"/>
      <c r="I8" s="75"/>
      <c r="J8" s="75"/>
      <c r="K8" s="42"/>
    </row>
    <row r="9" spans="1:11" s="179" customFormat="1" ht="43.5" x14ac:dyDescent="0.35">
      <c r="A9" s="193"/>
      <c r="B9" s="257" t="s">
        <v>1250</v>
      </c>
      <c r="C9" s="175" t="s">
        <v>110</v>
      </c>
      <c r="D9" s="176">
        <v>0</v>
      </c>
      <c r="E9" s="176">
        <v>2</v>
      </c>
      <c r="F9" s="176">
        <v>2</v>
      </c>
      <c r="G9" s="312"/>
      <c r="H9" s="42"/>
      <c r="I9" s="295"/>
      <c r="J9" s="295"/>
      <c r="K9" s="42"/>
    </row>
    <row r="10" spans="1:11" s="179" customFormat="1" ht="43.5" x14ac:dyDescent="0.35">
      <c r="A10" s="193"/>
      <c r="B10" s="257" t="s">
        <v>983</v>
      </c>
      <c r="C10" s="175" t="s">
        <v>110</v>
      </c>
      <c r="D10" s="176">
        <v>0</v>
      </c>
      <c r="E10" s="176">
        <v>2</v>
      </c>
      <c r="F10" s="176">
        <v>2</v>
      </c>
      <c r="G10" s="176"/>
      <c r="I10" s="182"/>
      <c r="J10" s="182"/>
    </row>
    <row r="11" spans="1:11" s="179" customFormat="1" ht="43.5" x14ac:dyDescent="0.35">
      <c r="A11" s="193"/>
      <c r="B11" s="257" t="s">
        <v>984</v>
      </c>
      <c r="C11" s="175" t="s">
        <v>110</v>
      </c>
      <c r="D11" s="176">
        <v>0</v>
      </c>
      <c r="E11" s="176">
        <v>2</v>
      </c>
      <c r="F11" s="176">
        <v>2</v>
      </c>
      <c r="G11" s="176"/>
      <c r="I11" s="182"/>
      <c r="J11" s="182"/>
    </row>
    <row r="12" spans="1:11" s="179" customFormat="1" x14ac:dyDescent="0.35">
      <c r="A12" s="28" t="s">
        <v>1</v>
      </c>
      <c r="B12" s="240"/>
      <c r="C12" s="28"/>
      <c r="D12" s="28"/>
      <c r="E12" s="28"/>
      <c r="F12" s="28"/>
      <c r="G12" s="28"/>
      <c r="I12" s="182"/>
      <c r="J12" s="182"/>
    </row>
    <row r="13" spans="1:11" s="121" customFormat="1" x14ac:dyDescent="0.35">
      <c r="A13" s="7"/>
      <c r="B13" s="235" t="s">
        <v>965</v>
      </c>
      <c r="C13" s="157" t="s">
        <v>108</v>
      </c>
      <c r="D13" s="16">
        <v>1</v>
      </c>
      <c r="E13" s="16">
        <v>2</v>
      </c>
      <c r="F13" s="16">
        <v>3</v>
      </c>
      <c r="G13" s="16" t="s">
        <v>966</v>
      </c>
      <c r="I13" s="12"/>
      <c r="J13" s="12"/>
    </row>
    <row r="14" spans="1:11" s="179" customFormat="1" x14ac:dyDescent="0.35">
      <c r="A14" s="7"/>
      <c r="B14" s="99" t="s">
        <v>718</v>
      </c>
      <c r="C14" s="157" t="s">
        <v>1027</v>
      </c>
      <c r="D14" s="16">
        <v>0</v>
      </c>
      <c r="E14" s="5">
        <v>6</v>
      </c>
      <c r="F14" s="5">
        <v>6</v>
      </c>
      <c r="G14" s="16" t="s">
        <v>712</v>
      </c>
      <c r="I14" s="182"/>
      <c r="J14" s="182"/>
    </row>
    <row r="15" spans="1:11" s="206" customFormat="1" x14ac:dyDescent="0.35">
      <c r="A15" s="7"/>
      <c r="B15" s="111" t="s">
        <v>967</v>
      </c>
      <c r="C15" s="7" t="s">
        <v>108</v>
      </c>
      <c r="D15" s="16">
        <v>0</v>
      </c>
      <c r="E15" s="5">
        <v>4</v>
      </c>
      <c r="F15" s="5">
        <v>4</v>
      </c>
      <c r="G15" s="16" t="s">
        <v>154</v>
      </c>
      <c r="I15" s="207"/>
      <c r="J15" s="207"/>
    </row>
    <row r="16" spans="1:11" x14ac:dyDescent="0.35">
      <c r="A16" s="7"/>
      <c r="B16" s="237" t="s">
        <v>719</v>
      </c>
      <c r="C16" s="7" t="s">
        <v>108</v>
      </c>
      <c r="D16" s="16">
        <v>0</v>
      </c>
      <c r="E16" s="5">
        <v>4</v>
      </c>
      <c r="F16" s="5">
        <v>4</v>
      </c>
      <c r="G16" s="16" t="s">
        <v>706</v>
      </c>
      <c r="I16" s="146"/>
      <c r="J16" s="146"/>
    </row>
    <row r="17" spans="1:10" s="206" customFormat="1" x14ac:dyDescent="0.35">
      <c r="A17" s="7"/>
      <c r="B17" s="111" t="s">
        <v>968</v>
      </c>
      <c r="C17" s="7" t="s">
        <v>108</v>
      </c>
      <c r="D17" s="16">
        <v>0</v>
      </c>
      <c r="E17" s="5">
        <v>4</v>
      </c>
      <c r="F17" s="5">
        <v>4</v>
      </c>
      <c r="G17" s="16" t="s">
        <v>714</v>
      </c>
      <c r="I17" s="207"/>
      <c r="J17" s="207"/>
    </row>
    <row r="18" spans="1:10" ht="29" x14ac:dyDescent="0.35">
      <c r="A18" s="7"/>
      <c r="B18" s="99" t="s">
        <v>540</v>
      </c>
      <c r="C18" s="157" t="s">
        <v>1279</v>
      </c>
      <c r="D18" s="16">
        <v>0</v>
      </c>
      <c r="E18" s="5">
        <v>4</v>
      </c>
      <c r="F18" s="5">
        <v>4</v>
      </c>
      <c r="G18" s="16" t="s">
        <v>1280</v>
      </c>
      <c r="I18" s="198"/>
      <c r="J18" s="198"/>
    </row>
    <row r="19" spans="1:10" x14ac:dyDescent="0.35">
      <c r="A19" s="7"/>
      <c r="B19" s="237" t="s">
        <v>541</v>
      </c>
      <c r="C19" s="7" t="s">
        <v>108</v>
      </c>
      <c r="D19" s="16">
        <v>0</v>
      </c>
      <c r="E19" s="5">
        <v>1</v>
      </c>
      <c r="F19" s="5">
        <v>1</v>
      </c>
      <c r="G19" s="16" t="s">
        <v>79</v>
      </c>
      <c r="I19" s="198"/>
      <c r="J19" s="198"/>
    </row>
    <row r="20" spans="1:10" x14ac:dyDescent="0.35">
      <c r="A20" s="7"/>
      <c r="B20" s="237" t="s">
        <v>542</v>
      </c>
      <c r="C20" s="7" t="s">
        <v>108</v>
      </c>
      <c r="D20" s="16">
        <v>0</v>
      </c>
      <c r="E20" s="5">
        <v>5</v>
      </c>
      <c r="F20" s="5">
        <v>5</v>
      </c>
      <c r="G20" s="16" t="s">
        <v>1281</v>
      </c>
      <c r="I20" s="198"/>
      <c r="J20" s="198"/>
    </row>
    <row r="21" spans="1:10" x14ac:dyDescent="0.35">
      <c r="A21" s="7"/>
      <c r="B21" s="237" t="s">
        <v>543</v>
      </c>
      <c r="C21" s="7" t="s">
        <v>108</v>
      </c>
      <c r="D21" s="16">
        <v>0</v>
      </c>
      <c r="E21" s="5">
        <v>2</v>
      </c>
      <c r="F21" s="5">
        <v>2</v>
      </c>
      <c r="G21" s="16" t="s">
        <v>74</v>
      </c>
      <c r="I21" s="198"/>
      <c r="J21" s="198"/>
    </row>
    <row r="22" spans="1:10" x14ac:dyDescent="0.35">
      <c r="A22" s="7"/>
      <c r="B22" s="237" t="s">
        <v>544</v>
      </c>
      <c r="C22" s="7" t="s">
        <v>108</v>
      </c>
      <c r="D22" s="16">
        <v>0</v>
      </c>
      <c r="E22" s="5">
        <v>1</v>
      </c>
      <c r="F22" s="5">
        <v>1</v>
      </c>
      <c r="G22" s="16" t="s">
        <v>74</v>
      </c>
      <c r="I22" s="146"/>
      <c r="J22" s="146"/>
    </row>
    <row r="23" spans="1:10" x14ac:dyDescent="0.35">
      <c r="I23" s="146"/>
      <c r="J23" s="146"/>
    </row>
    <row r="24" spans="1:10" x14ac:dyDescent="0.35">
      <c r="I24" s="146"/>
      <c r="J24" s="146"/>
    </row>
    <row r="25" spans="1:10" x14ac:dyDescent="0.35">
      <c r="A25" s="352" t="s">
        <v>117</v>
      </c>
      <c r="B25" s="352"/>
      <c r="C25" s="352"/>
      <c r="D25" s="352"/>
      <c r="E25" s="352"/>
      <c r="F25" s="352"/>
      <c r="G25" s="352"/>
      <c r="I25" s="146"/>
      <c r="J25" s="146"/>
    </row>
    <row r="26" spans="1:10" x14ac:dyDescent="0.35">
      <c r="A26" s="13" t="s">
        <v>52</v>
      </c>
      <c r="B26" s="13" t="s">
        <v>53</v>
      </c>
      <c r="C26" s="13" t="s">
        <v>106</v>
      </c>
      <c r="D26" s="13" t="s">
        <v>12</v>
      </c>
      <c r="E26" s="13" t="s">
        <v>13</v>
      </c>
      <c r="F26" s="13" t="s">
        <v>15</v>
      </c>
      <c r="G26" s="13" t="s">
        <v>14</v>
      </c>
    </row>
    <row r="27" spans="1:10" x14ac:dyDescent="0.35">
      <c r="A27" s="1" t="s">
        <v>133</v>
      </c>
      <c r="B27" s="91"/>
      <c r="C27" s="91"/>
      <c r="D27" s="91"/>
      <c r="E27" s="91"/>
      <c r="F27" s="91"/>
      <c r="G27" s="91"/>
    </row>
    <row r="28" spans="1:10" x14ac:dyDescent="0.35">
      <c r="A28" s="1"/>
      <c r="B28" s="1" t="s">
        <v>899</v>
      </c>
      <c r="C28" s="1"/>
      <c r="D28" s="181">
        <v>0</v>
      </c>
      <c r="E28" s="181">
        <v>3</v>
      </c>
      <c r="F28" s="181">
        <v>3</v>
      </c>
      <c r="G28" s="181" t="s">
        <v>153</v>
      </c>
    </row>
  </sheetData>
  <sortState xmlns:xlrd2="http://schemas.microsoft.com/office/spreadsheetml/2017/richdata2" ref="B8:G16">
    <sortCondition ref="B8"/>
  </sortState>
  <mergeCells count="3">
    <mergeCell ref="A5:G5"/>
    <mergeCell ref="A25:G25"/>
    <mergeCell ref="I3:J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L76"/>
  <sheetViews>
    <sheetView topLeftCell="A55" zoomScaleNormal="100" workbookViewId="0">
      <selection activeCell="A61" sqref="A61:XFD61"/>
    </sheetView>
  </sheetViews>
  <sheetFormatPr baseColWidth="10" defaultColWidth="10.90625" defaultRowHeight="14.5" x14ac:dyDescent="0.35"/>
  <cols>
    <col min="1" max="1" width="21.453125" customWidth="1"/>
    <col min="2" max="2" width="57.453125" style="247" customWidth="1"/>
    <col min="3" max="3" width="57.453125" customWidth="1"/>
    <col min="4" max="4" width="12.453125" bestFit="1" customWidth="1"/>
    <col min="5" max="6" width="15.81640625" bestFit="1" customWidth="1"/>
    <col min="7" max="7" width="26" hidden="1" customWidth="1"/>
    <col min="11" max="11" width="49" customWidth="1"/>
    <col min="12" max="12" width="33" bestFit="1" customWidth="1"/>
  </cols>
  <sheetData>
    <row r="2" spans="1:11" x14ac:dyDescent="0.35">
      <c r="A2" s="10" t="s">
        <v>6</v>
      </c>
      <c r="B2" s="237" t="s">
        <v>789</v>
      </c>
      <c r="C2" s="42"/>
    </row>
    <row r="3" spans="1:11" ht="58" x14ac:dyDescent="0.35">
      <c r="A3" s="107" t="s">
        <v>7</v>
      </c>
      <c r="B3" s="224" t="s">
        <v>1082</v>
      </c>
      <c r="C3" s="124"/>
    </row>
    <row r="5" spans="1:11" x14ac:dyDescent="0.35">
      <c r="A5" s="352" t="s">
        <v>54</v>
      </c>
      <c r="B5" s="352"/>
      <c r="C5" s="352"/>
      <c r="D5" s="352"/>
      <c r="E5" s="352"/>
      <c r="F5" s="352"/>
      <c r="G5" s="352"/>
    </row>
    <row r="6" spans="1:11" x14ac:dyDescent="0.35">
      <c r="A6" s="13" t="s">
        <v>52</v>
      </c>
      <c r="B6" s="13" t="s">
        <v>51</v>
      </c>
      <c r="C6" s="13" t="s">
        <v>106</v>
      </c>
      <c r="D6" s="13" t="s">
        <v>12</v>
      </c>
      <c r="E6" s="13" t="s">
        <v>13</v>
      </c>
      <c r="F6" s="13" t="s">
        <v>15</v>
      </c>
      <c r="G6" s="47" t="s">
        <v>73</v>
      </c>
    </row>
    <row r="7" spans="1:11" x14ac:dyDescent="0.35">
      <c r="A7" s="62" t="s">
        <v>20</v>
      </c>
      <c r="B7" s="252"/>
      <c r="C7" s="34"/>
      <c r="D7" s="69"/>
      <c r="E7" s="69"/>
      <c r="F7" s="69"/>
      <c r="G7" s="69"/>
    </row>
    <row r="8" spans="1:11" x14ac:dyDescent="0.35">
      <c r="A8" s="63"/>
      <c r="B8" s="99" t="s">
        <v>148</v>
      </c>
      <c r="C8" s="73" t="s">
        <v>110</v>
      </c>
      <c r="D8" s="16">
        <v>0</v>
      </c>
      <c r="E8" s="6">
        <v>3</v>
      </c>
      <c r="F8" s="6">
        <v>3</v>
      </c>
      <c r="G8" s="16" t="s">
        <v>153</v>
      </c>
    </row>
    <row r="9" spans="1:11" ht="29" x14ac:dyDescent="0.35">
      <c r="A9" s="63"/>
      <c r="B9" s="122" t="s">
        <v>982</v>
      </c>
      <c r="C9" s="73" t="s">
        <v>110</v>
      </c>
      <c r="D9" s="14">
        <v>0</v>
      </c>
      <c r="E9" s="6">
        <v>1</v>
      </c>
      <c r="F9" s="6">
        <v>1</v>
      </c>
      <c r="G9" s="16" t="s">
        <v>18</v>
      </c>
    </row>
    <row r="10" spans="1:11" x14ac:dyDescent="0.35">
      <c r="A10" s="63"/>
      <c r="B10" s="99" t="s">
        <v>85</v>
      </c>
      <c r="C10" s="73" t="s">
        <v>110</v>
      </c>
      <c r="D10" s="16">
        <v>0</v>
      </c>
      <c r="E10" s="6">
        <v>1</v>
      </c>
      <c r="F10" s="6">
        <v>1</v>
      </c>
      <c r="G10" s="16" t="s">
        <v>18</v>
      </c>
    </row>
    <row r="11" spans="1:11" x14ac:dyDescent="0.35">
      <c r="A11" s="63"/>
      <c r="B11" s="99" t="s">
        <v>149</v>
      </c>
      <c r="C11" s="73" t="s">
        <v>110</v>
      </c>
      <c r="D11" s="16">
        <v>0</v>
      </c>
      <c r="E11" s="6">
        <v>1</v>
      </c>
      <c r="F11" s="6">
        <v>1</v>
      </c>
      <c r="G11" s="16" t="s">
        <v>74</v>
      </c>
    </row>
    <row r="12" spans="1:11" ht="29" x14ac:dyDescent="0.35">
      <c r="A12" s="63"/>
      <c r="B12" s="202" t="s">
        <v>1091</v>
      </c>
      <c r="C12" s="73" t="s">
        <v>110</v>
      </c>
      <c r="D12" s="14">
        <v>0</v>
      </c>
      <c r="E12" s="6">
        <v>1</v>
      </c>
      <c r="F12" s="6">
        <v>1</v>
      </c>
      <c r="G12" s="16" t="s">
        <v>16</v>
      </c>
    </row>
    <row r="13" spans="1:11" ht="29" x14ac:dyDescent="0.35">
      <c r="A13" s="63"/>
      <c r="B13" s="202" t="s">
        <v>1483</v>
      </c>
      <c r="C13" s="73" t="s">
        <v>110</v>
      </c>
      <c r="D13" s="16">
        <v>0</v>
      </c>
      <c r="E13" s="6">
        <v>1</v>
      </c>
      <c r="F13" s="6">
        <v>1</v>
      </c>
      <c r="G13" s="16" t="s">
        <v>154</v>
      </c>
    </row>
    <row r="14" spans="1:11" ht="29" x14ac:dyDescent="0.35">
      <c r="A14" s="63"/>
      <c r="B14" s="122" t="s">
        <v>1084</v>
      </c>
      <c r="C14" s="73" t="s">
        <v>110</v>
      </c>
      <c r="D14" s="14">
        <v>0</v>
      </c>
      <c r="E14" s="6">
        <v>1</v>
      </c>
      <c r="F14" s="6">
        <v>1</v>
      </c>
      <c r="G14" s="16" t="s">
        <v>155</v>
      </c>
      <c r="K14" s="42"/>
    </row>
    <row r="15" spans="1:11" x14ac:dyDescent="0.35">
      <c r="A15" s="63"/>
      <c r="B15" s="99" t="s">
        <v>86</v>
      </c>
      <c r="C15" s="73" t="s">
        <v>110</v>
      </c>
      <c r="D15" s="16">
        <v>0</v>
      </c>
      <c r="E15" s="6">
        <v>1</v>
      </c>
      <c r="F15" s="6">
        <v>1</v>
      </c>
      <c r="G15" s="16" t="s">
        <v>18</v>
      </c>
      <c r="K15" s="102"/>
    </row>
    <row r="16" spans="1:11" ht="29" x14ac:dyDescent="0.35">
      <c r="A16" s="63"/>
      <c r="B16" s="254" t="s">
        <v>1092</v>
      </c>
      <c r="C16" s="73" t="s">
        <v>110</v>
      </c>
      <c r="D16" s="14">
        <v>0</v>
      </c>
      <c r="E16" s="6">
        <v>1</v>
      </c>
      <c r="F16" s="6">
        <v>1</v>
      </c>
      <c r="G16" s="16" t="s">
        <v>153</v>
      </c>
      <c r="K16" s="102"/>
    </row>
    <row r="17" spans="1:12" ht="29" x14ac:dyDescent="0.35">
      <c r="A17" s="63"/>
      <c r="B17" s="122" t="s">
        <v>1083</v>
      </c>
      <c r="C17" s="73" t="s">
        <v>110</v>
      </c>
      <c r="D17" s="14">
        <v>0</v>
      </c>
      <c r="E17" s="6">
        <v>1</v>
      </c>
      <c r="F17" s="6">
        <v>1</v>
      </c>
      <c r="G17" s="16" t="s">
        <v>74</v>
      </c>
      <c r="K17" s="102"/>
      <c r="L17" s="74"/>
    </row>
    <row r="18" spans="1:12" s="290" customFormat="1" ht="29" x14ac:dyDescent="0.35">
      <c r="A18" s="63"/>
      <c r="B18" s="318" t="s">
        <v>1086</v>
      </c>
      <c r="C18" s="73" t="s">
        <v>110</v>
      </c>
      <c r="D18" s="14">
        <v>0</v>
      </c>
      <c r="E18" s="6">
        <v>1</v>
      </c>
      <c r="F18" s="6">
        <v>1</v>
      </c>
      <c r="G18" s="16"/>
      <c r="K18" s="102"/>
      <c r="L18" s="74"/>
    </row>
    <row r="19" spans="1:12" ht="30" customHeight="1" x14ac:dyDescent="0.35">
      <c r="A19" s="63"/>
      <c r="B19" s="99" t="s">
        <v>87</v>
      </c>
      <c r="C19" s="73" t="s">
        <v>110</v>
      </c>
      <c r="D19" s="16">
        <v>0</v>
      </c>
      <c r="E19" s="6">
        <v>1</v>
      </c>
      <c r="F19" s="6">
        <v>1</v>
      </c>
      <c r="G19" s="94" t="s">
        <v>157</v>
      </c>
      <c r="K19" s="102"/>
      <c r="L19" s="74"/>
    </row>
    <row r="20" spans="1:12" x14ac:dyDescent="0.35">
      <c r="A20" s="63"/>
      <c r="B20" s="99" t="s">
        <v>88</v>
      </c>
      <c r="C20" s="73" t="s">
        <v>110</v>
      </c>
      <c r="D20" s="16">
        <v>0</v>
      </c>
      <c r="E20" s="6">
        <v>4</v>
      </c>
      <c r="F20" s="6">
        <v>4</v>
      </c>
      <c r="G20" s="94" t="s">
        <v>158</v>
      </c>
      <c r="K20" s="102"/>
      <c r="L20" s="74"/>
    </row>
    <row r="21" spans="1:12" ht="29" x14ac:dyDescent="0.35">
      <c r="A21" s="63"/>
      <c r="B21" s="99" t="s">
        <v>89</v>
      </c>
      <c r="C21" s="81" t="s">
        <v>1101</v>
      </c>
      <c r="D21" s="16">
        <v>0</v>
      </c>
      <c r="E21" s="6">
        <v>2</v>
      </c>
      <c r="F21" s="6">
        <v>2</v>
      </c>
      <c r="G21" s="94" t="s">
        <v>159</v>
      </c>
      <c r="K21" s="102"/>
      <c r="L21" s="74"/>
    </row>
    <row r="22" spans="1:12" ht="29" x14ac:dyDescent="0.35">
      <c r="A22" s="63"/>
      <c r="B22" s="253" t="s">
        <v>1088</v>
      </c>
      <c r="C22" s="73" t="s">
        <v>110</v>
      </c>
      <c r="D22" s="14">
        <v>0</v>
      </c>
      <c r="E22" s="6">
        <v>1</v>
      </c>
      <c r="F22" s="6">
        <v>1</v>
      </c>
      <c r="G22" s="94" t="s">
        <v>160</v>
      </c>
      <c r="K22" s="102"/>
      <c r="L22" s="74"/>
    </row>
    <row r="23" spans="1:12" ht="29" x14ac:dyDescent="0.35">
      <c r="A23" s="63"/>
      <c r="B23" s="253" t="s">
        <v>1087</v>
      </c>
      <c r="C23" s="73" t="s">
        <v>110</v>
      </c>
      <c r="D23" s="14">
        <v>0</v>
      </c>
      <c r="E23" s="6">
        <v>1</v>
      </c>
      <c r="F23" s="6">
        <v>1</v>
      </c>
      <c r="G23" s="94" t="s">
        <v>161</v>
      </c>
      <c r="K23" s="102"/>
      <c r="L23" s="74"/>
    </row>
    <row r="24" spans="1:12" ht="29" x14ac:dyDescent="0.35">
      <c r="A24" s="63"/>
      <c r="B24" s="253" t="s">
        <v>1090</v>
      </c>
      <c r="C24" s="73" t="s">
        <v>110</v>
      </c>
      <c r="D24" s="14">
        <v>0</v>
      </c>
      <c r="E24" s="6">
        <v>2</v>
      </c>
      <c r="F24" s="6">
        <v>2</v>
      </c>
      <c r="G24" s="94" t="s">
        <v>162</v>
      </c>
      <c r="K24" s="102"/>
      <c r="L24" s="74"/>
    </row>
    <row r="25" spans="1:12" x14ac:dyDescent="0.35">
      <c r="A25" s="63"/>
      <c r="B25" s="99" t="s">
        <v>150</v>
      </c>
      <c r="C25" s="73" t="s">
        <v>156</v>
      </c>
      <c r="D25" s="16">
        <v>0</v>
      </c>
      <c r="E25" s="6">
        <v>1</v>
      </c>
      <c r="F25" s="6">
        <v>1</v>
      </c>
      <c r="G25" s="94" t="s">
        <v>163</v>
      </c>
      <c r="K25" s="102"/>
      <c r="L25" s="74"/>
    </row>
    <row r="26" spans="1:12" ht="29" x14ac:dyDescent="0.35">
      <c r="A26" s="63"/>
      <c r="B26" s="202" t="s">
        <v>1482</v>
      </c>
      <c r="C26" s="73" t="s">
        <v>110</v>
      </c>
      <c r="D26" s="16">
        <v>0</v>
      </c>
      <c r="E26" s="6">
        <v>1</v>
      </c>
      <c r="F26" s="6">
        <v>1</v>
      </c>
      <c r="G26" s="94" t="s">
        <v>164</v>
      </c>
      <c r="K26" s="102"/>
      <c r="L26" s="74"/>
    </row>
    <row r="27" spans="1:12" ht="43.5" x14ac:dyDescent="0.35">
      <c r="A27" s="63"/>
      <c r="B27" s="253" t="s">
        <v>1093</v>
      </c>
      <c r="C27" s="73" t="s">
        <v>110</v>
      </c>
      <c r="D27" s="14">
        <v>0</v>
      </c>
      <c r="E27" s="6">
        <v>1</v>
      </c>
      <c r="F27" s="6">
        <v>1</v>
      </c>
      <c r="G27" s="94" t="s">
        <v>165</v>
      </c>
      <c r="K27" s="102"/>
      <c r="L27" s="74"/>
    </row>
    <row r="28" spans="1:12" ht="29" x14ac:dyDescent="0.35">
      <c r="A28" s="63"/>
      <c r="B28" s="253" t="s">
        <v>1089</v>
      </c>
      <c r="C28" s="73" t="s">
        <v>110</v>
      </c>
      <c r="D28" s="14">
        <v>0</v>
      </c>
      <c r="E28" s="6">
        <v>2</v>
      </c>
      <c r="F28" s="6">
        <v>2</v>
      </c>
      <c r="G28" s="94" t="s">
        <v>790</v>
      </c>
      <c r="K28" s="102"/>
      <c r="L28" s="74"/>
    </row>
    <row r="29" spans="1:12" ht="30" customHeight="1" x14ac:dyDescent="0.35">
      <c r="A29" s="63"/>
      <c r="B29" s="99" t="s">
        <v>151</v>
      </c>
      <c r="C29" s="81" t="s">
        <v>981</v>
      </c>
      <c r="D29" s="16">
        <v>0</v>
      </c>
      <c r="E29" s="6">
        <v>1</v>
      </c>
      <c r="F29" s="6">
        <v>1</v>
      </c>
      <c r="G29" s="94" t="s">
        <v>163</v>
      </c>
      <c r="K29" s="102"/>
      <c r="L29" s="74"/>
    </row>
    <row r="30" spans="1:12" ht="29" x14ac:dyDescent="0.35">
      <c r="A30" s="63"/>
      <c r="B30" s="202" t="s">
        <v>1095</v>
      </c>
      <c r="C30" s="73" t="s">
        <v>110</v>
      </c>
      <c r="D30" s="14">
        <v>0</v>
      </c>
      <c r="E30" s="6">
        <v>1</v>
      </c>
      <c r="F30" s="6">
        <v>1</v>
      </c>
      <c r="G30" s="94" t="s">
        <v>791</v>
      </c>
      <c r="K30" s="102"/>
      <c r="L30" s="74"/>
    </row>
    <row r="31" spans="1:12" x14ac:dyDescent="0.35">
      <c r="A31" s="63"/>
      <c r="B31" s="99" t="s">
        <v>152</v>
      </c>
      <c r="C31" s="73" t="s">
        <v>110</v>
      </c>
      <c r="D31" s="16">
        <v>0</v>
      </c>
      <c r="E31" s="6">
        <v>1</v>
      </c>
      <c r="F31" s="6">
        <v>1</v>
      </c>
      <c r="G31" s="94" t="s">
        <v>790</v>
      </c>
      <c r="K31" s="102"/>
      <c r="L31" s="74"/>
    </row>
    <row r="32" spans="1:12" ht="43.5" x14ac:dyDescent="0.35">
      <c r="A32" s="63"/>
      <c r="B32" s="122" t="s">
        <v>1085</v>
      </c>
      <c r="C32" s="73" t="s">
        <v>110</v>
      </c>
      <c r="D32" s="14">
        <v>0</v>
      </c>
      <c r="E32" s="6">
        <v>1</v>
      </c>
      <c r="F32" s="6">
        <v>1</v>
      </c>
      <c r="G32" s="94" t="s">
        <v>792</v>
      </c>
      <c r="K32" s="102"/>
      <c r="L32" s="74"/>
    </row>
    <row r="33" spans="1:12" s="290" customFormat="1" x14ac:dyDescent="0.35">
      <c r="A33" s="63"/>
      <c r="B33" s="99" t="s">
        <v>1413</v>
      </c>
      <c r="C33" s="73" t="s">
        <v>110</v>
      </c>
      <c r="D33" s="16">
        <v>0</v>
      </c>
      <c r="E33" s="6">
        <v>1</v>
      </c>
      <c r="F33" s="6">
        <v>1</v>
      </c>
      <c r="G33" s="94"/>
      <c r="K33" s="102"/>
      <c r="L33" s="74"/>
    </row>
    <row r="34" spans="1:12" s="290" customFormat="1" ht="29" x14ac:dyDescent="0.35">
      <c r="A34" s="63"/>
      <c r="B34" s="202" t="s">
        <v>1094</v>
      </c>
      <c r="C34" s="73" t="s">
        <v>110</v>
      </c>
      <c r="D34" s="14">
        <v>0</v>
      </c>
      <c r="E34" s="6">
        <v>1</v>
      </c>
      <c r="F34" s="6">
        <v>1</v>
      </c>
      <c r="G34" s="94"/>
      <c r="K34" s="102"/>
      <c r="L34" s="74"/>
    </row>
    <row r="35" spans="1:12" s="269" customFormat="1" x14ac:dyDescent="0.35">
      <c r="A35" s="64" t="s">
        <v>69</v>
      </c>
      <c r="B35" s="251"/>
      <c r="C35" s="77"/>
      <c r="D35" s="15"/>
      <c r="E35" s="15"/>
      <c r="F35" s="15"/>
      <c r="G35" s="15"/>
      <c r="K35" s="102"/>
      <c r="L35" s="74"/>
    </row>
    <row r="36" spans="1:12" s="269" customFormat="1" x14ac:dyDescent="0.35">
      <c r="A36" s="63"/>
      <c r="B36" s="237" t="s">
        <v>90</v>
      </c>
      <c r="C36" s="73" t="s">
        <v>119</v>
      </c>
      <c r="D36" s="14">
        <v>0</v>
      </c>
      <c r="E36" s="6">
        <v>1</v>
      </c>
      <c r="F36" s="6">
        <v>1</v>
      </c>
      <c r="G36" s="14" t="s">
        <v>18</v>
      </c>
      <c r="K36" s="102"/>
      <c r="L36" s="74"/>
    </row>
    <row r="37" spans="1:12" s="269" customFormat="1" x14ac:dyDescent="0.35">
      <c r="A37" s="63"/>
      <c r="B37" s="239" t="s">
        <v>1337</v>
      </c>
      <c r="C37" s="73" t="s">
        <v>119</v>
      </c>
      <c r="D37" s="16">
        <v>0</v>
      </c>
      <c r="E37" s="6">
        <v>1</v>
      </c>
      <c r="F37" s="6">
        <v>1</v>
      </c>
      <c r="G37" s="14" t="s">
        <v>78</v>
      </c>
      <c r="K37" s="102"/>
      <c r="L37" s="74"/>
    </row>
    <row r="38" spans="1:12" s="269" customFormat="1" x14ac:dyDescent="0.35">
      <c r="A38" s="63"/>
      <c r="B38" s="237" t="s">
        <v>91</v>
      </c>
      <c r="C38" s="73" t="s">
        <v>119</v>
      </c>
      <c r="D38" s="16">
        <v>0</v>
      </c>
      <c r="E38" s="6">
        <v>1</v>
      </c>
      <c r="F38" s="6">
        <v>1</v>
      </c>
      <c r="G38" s="14" t="s">
        <v>78</v>
      </c>
      <c r="K38" s="102"/>
      <c r="L38" s="74"/>
    </row>
    <row r="39" spans="1:12" x14ac:dyDescent="0.35">
      <c r="A39" s="193"/>
      <c r="B39" s="239" t="s">
        <v>1338</v>
      </c>
      <c r="C39" s="73" t="s">
        <v>119</v>
      </c>
      <c r="D39" s="16">
        <v>0</v>
      </c>
      <c r="E39" s="6">
        <v>1</v>
      </c>
      <c r="F39" s="6">
        <v>1</v>
      </c>
      <c r="G39" s="16"/>
      <c r="K39" s="102"/>
      <c r="L39" s="74"/>
    </row>
    <row r="40" spans="1:12" x14ac:dyDescent="0.35">
      <c r="A40" s="287"/>
      <c r="B40" s="239" t="s">
        <v>1335</v>
      </c>
      <c r="C40" s="73" t="s">
        <v>119</v>
      </c>
      <c r="D40" s="16">
        <v>0</v>
      </c>
      <c r="E40" s="16">
        <v>1</v>
      </c>
      <c r="F40" s="16">
        <v>1</v>
      </c>
      <c r="G40" s="16"/>
      <c r="K40" s="103"/>
      <c r="L40" s="74"/>
    </row>
    <row r="41" spans="1:12" x14ac:dyDescent="0.35">
      <c r="A41" s="287"/>
      <c r="B41" s="237" t="s">
        <v>92</v>
      </c>
      <c r="C41" s="73" t="s">
        <v>118</v>
      </c>
      <c r="D41" s="16">
        <v>0</v>
      </c>
      <c r="E41" s="6">
        <v>1</v>
      </c>
      <c r="F41" s="6">
        <v>1</v>
      </c>
      <c r="G41" s="16"/>
    </row>
    <row r="42" spans="1:12" x14ac:dyDescent="0.35">
      <c r="A42" s="287"/>
      <c r="B42" s="239" t="s">
        <v>1336</v>
      </c>
      <c r="C42" s="73" t="s">
        <v>119</v>
      </c>
      <c r="D42" s="16">
        <v>0</v>
      </c>
      <c r="E42" s="6">
        <v>1</v>
      </c>
      <c r="F42" s="6">
        <v>1</v>
      </c>
      <c r="G42" s="16"/>
    </row>
    <row r="43" spans="1:12" x14ac:dyDescent="0.35">
      <c r="A43" s="65" t="s">
        <v>71</v>
      </c>
      <c r="B43" s="255"/>
      <c r="C43" s="78"/>
      <c r="D43" s="70"/>
      <c r="E43" s="70"/>
      <c r="F43" s="70"/>
      <c r="G43" s="70"/>
    </row>
    <row r="44" spans="1:12" x14ac:dyDescent="0.35">
      <c r="A44" s="63"/>
      <c r="B44" s="237" t="s">
        <v>93</v>
      </c>
      <c r="C44" s="73" t="s">
        <v>120</v>
      </c>
      <c r="D44" s="14">
        <v>0</v>
      </c>
      <c r="E44" s="6">
        <v>1</v>
      </c>
      <c r="F44" s="6">
        <v>1</v>
      </c>
      <c r="G44" s="14" t="s">
        <v>78</v>
      </c>
    </row>
    <row r="45" spans="1:12" x14ac:dyDescent="0.35">
      <c r="A45" s="63"/>
      <c r="B45" s="237" t="s">
        <v>94</v>
      </c>
      <c r="C45" s="73" t="s">
        <v>120</v>
      </c>
      <c r="D45" s="14">
        <v>0</v>
      </c>
      <c r="E45" s="6">
        <v>1</v>
      </c>
      <c r="F45" s="6">
        <v>1</v>
      </c>
      <c r="G45" s="14" t="s">
        <v>79</v>
      </c>
    </row>
    <row r="46" spans="1:12" x14ac:dyDescent="0.35">
      <c r="A46" s="63"/>
      <c r="B46" s="237" t="s">
        <v>95</v>
      </c>
      <c r="C46" s="73" t="s">
        <v>120</v>
      </c>
      <c r="D46" s="14">
        <v>0</v>
      </c>
      <c r="E46" s="6">
        <v>1</v>
      </c>
      <c r="F46" s="6">
        <v>1</v>
      </c>
      <c r="G46" s="14" t="s">
        <v>79</v>
      </c>
    </row>
    <row r="47" spans="1:12" x14ac:dyDescent="0.35">
      <c r="A47" s="67" t="s">
        <v>56</v>
      </c>
      <c r="B47" s="243"/>
      <c r="C47" s="79"/>
      <c r="D47" s="40"/>
      <c r="E47" s="40"/>
      <c r="F47" s="40"/>
      <c r="G47" s="40"/>
    </row>
    <row r="48" spans="1:12" x14ac:dyDescent="0.35">
      <c r="A48" s="63"/>
      <c r="B48" s="99" t="s">
        <v>96</v>
      </c>
      <c r="C48" s="73" t="s">
        <v>122</v>
      </c>
      <c r="D48" s="14">
        <v>0</v>
      </c>
      <c r="E48" s="6">
        <v>2</v>
      </c>
      <c r="F48" s="6">
        <v>2</v>
      </c>
      <c r="G48" s="14" t="s">
        <v>78</v>
      </c>
    </row>
    <row r="49" spans="1:7" x14ac:dyDescent="0.35">
      <c r="A49" s="63"/>
      <c r="B49" s="99" t="s">
        <v>97</v>
      </c>
      <c r="C49" s="73" t="s">
        <v>122</v>
      </c>
      <c r="D49" s="14">
        <v>0</v>
      </c>
      <c r="E49" s="6">
        <v>1</v>
      </c>
      <c r="F49" s="6">
        <v>1</v>
      </c>
      <c r="G49" s="14" t="s">
        <v>79</v>
      </c>
    </row>
    <row r="50" spans="1:7" x14ac:dyDescent="0.35">
      <c r="A50" s="63"/>
      <c r="B50" s="99" t="s">
        <v>93</v>
      </c>
      <c r="C50" s="73" t="s">
        <v>122</v>
      </c>
      <c r="D50" s="14">
        <v>0</v>
      </c>
      <c r="E50" s="6">
        <v>1</v>
      </c>
      <c r="F50" s="6">
        <v>1</v>
      </c>
      <c r="G50" s="14" t="s">
        <v>79</v>
      </c>
    </row>
    <row r="51" spans="1:7" x14ac:dyDescent="0.35">
      <c r="A51" s="63"/>
      <c r="B51" s="99" t="s">
        <v>98</v>
      </c>
      <c r="C51" s="73" t="s">
        <v>122</v>
      </c>
      <c r="D51" s="14">
        <v>0</v>
      </c>
      <c r="E51" s="6">
        <v>1</v>
      </c>
      <c r="F51" s="6">
        <v>1</v>
      </c>
      <c r="G51" s="14" t="s">
        <v>105</v>
      </c>
    </row>
    <row r="52" spans="1:7" x14ac:dyDescent="0.35">
      <c r="A52" s="63"/>
      <c r="B52" s="99" t="s">
        <v>1306</v>
      </c>
      <c r="C52" s="73" t="s">
        <v>122</v>
      </c>
      <c r="D52" s="14">
        <v>0</v>
      </c>
      <c r="E52" s="6">
        <v>1</v>
      </c>
      <c r="F52" s="6">
        <v>1</v>
      </c>
      <c r="G52" s="14" t="s">
        <v>74</v>
      </c>
    </row>
    <row r="53" spans="1:7" x14ac:dyDescent="0.35">
      <c r="A53" s="63"/>
      <c r="B53" s="99" t="s">
        <v>99</v>
      </c>
      <c r="C53" s="73" t="s">
        <v>122</v>
      </c>
      <c r="D53" s="14">
        <v>0</v>
      </c>
      <c r="E53" s="6">
        <v>2</v>
      </c>
      <c r="F53" s="6">
        <v>2</v>
      </c>
      <c r="G53" s="14" t="s">
        <v>16</v>
      </c>
    </row>
    <row r="54" spans="1:7" x14ac:dyDescent="0.35">
      <c r="A54" s="63"/>
      <c r="B54" s="99" t="s">
        <v>1307</v>
      </c>
      <c r="C54" s="73" t="s">
        <v>644</v>
      </c>
      <c r="D54" s="14">
        <v>0</v>
      </c>
      <c r="E54" s="6">
        <v>1</v>
      </c>
      <c r="F54" s="6">
        <v>1</v>
      </c>
      <c r="G54" s="14" t="s">
        <v>74</v>
      </c>
    </row>
    <row r="55" spans="1:7" s="269" customFormat="1" x14ac:dyDescent="0.35">
      <c r="A55" s="63"/>
      <c r="B55" s="99" t="s">
        <v>100</v>
      </c>
      <c r="C55" s="73" t="s">
        <v>122</v>
      </c>
      <c r="D55" s="14">
        <v>0</v>
      </c>
      <c r="E55" s="6">
        <v>1</v>
      </c>
      <c r="F55" s="6">
        <v>1</v>
      </c>
      <c r="G55" s="14" t="s">
        <v>18</v>
      </c>
    </row>
    <row r="56" spans="1:7" s="269" customFormat="1" x14ac:dyDescent="0.35">
      <c r="A56" s="63"/>
      <c r="B56" s="99" t="s">
        <v>1308</v>
      </c>
      <c r="C56" s="73" t="s">
        <v>122</v>
      </c>
      <c r="D56" s="14">
        <v>0</v>
      </c>
      <c r="E56" s="6">
        <v>1</v>
      </c>
      <c r="F56" s="6">
        <v>1</v>
      </c>
      <c r="G56" s="14" t="s">
        <v>78</v>
      </c>
    </row>
    <row r="57" spans="1:7" s="269" customFormat="1" x14ac:dyDescent="0.35">
      <c r="A57" s="63"/>
      <c r="B57" s="99" t="s">
        <v>101</v>
      </c>
      <c r="C57" s="73" t="s">
        <v>123</v>
      </c>
      <c r="D57" s="14">
        <v>0</v>
      </c>
      <c r="E57" s="6">
        <v>1</v>
      </c>
      <c r="F57" s="6">
        <v>1</v>
      </c>
      <c r="G57" s="14" t="s">
        <v>18</v>
      </c>
    </row>
    <row r="58" spans="1:7" s="269" customFormat="1" x14ac:dyDescent="0.35">
      <c r="A58" s="63"/>
      <c r="B58" s="99" t="s">
        <v>102</v>
      </c>
      <c r="C58" s="73" t="s">
        <v>123</v>
      </c>
      <c r="D58" s="14">
        <v>0</v>
      </c>
      <c r="E58" s="6">
        <v>1</v>
      </c>
      <c r="F58" s="6">
        <v>1</v>
      </c>
      <c r="G58" s="14" t="s">
        <v>18</v>
      </c>
    </row>
    <row r="59" spans="1:7" x14ac:dyDescent="0.35">
      <c r="A59" s="68" t="s">
        <v>2</v>
      </c>
      <c r="B59" s="249"/>
      <c r="C59" s="80"/>
      <c r="D59" s="41"/>
      <c r="E59" s="41"/>
      <c r="F59" s="41"/>
      <c r="G59" s="41"/>
    </row>
    <row r="60" spans="1:7" ht="29" x14ac:dyDescent="0.35">
      <c r="A60" s="63"/>
      <c r="B60" s="291" t="s">
        <v>1059</v>
      </c>
      <c r="C60" s="73" t="s">
        <v>107</v>
      </c>
      <c r="D60" s="14">
        <v>0</v>
      </c>
      <c r="E60" s="14">
        <v>1</v>
      </c>
      <c r="F60" s="14">
        <v>1</v>
      </c>
      <c r="G60" s="14" t="s">
        <v>104</v>
      </c>
    </row>
    <row r="61" spans="1:7" x14ac:dyDescent="0.35">
      <c r="A61" s="1"/>
      <c r="B61" s="237" t="s">
        <v>103</v>
      </c>
      <c r="C61" s="73" t="s">
        <v>107</v>
      </c>
      <c r="D61" s="16">
        <v>0</v>
      </c>
      <c r="E61" s="6">
        <v>3</v>
      </c>
      <c r="F61" s="6">
        <v>3</v>
      </c>
      <c r="G61" s="296" t="s">
        <v>18</v>
      </c>
    </row>
    <row r="62" spans="1:7" s="290" customFormat="1" ht="29" x14ac:dyDescent="0.35">
      <c r="A62" s="1"/>
      <c r="B62" s="291" t="s">
        <v>1480</v>
      </c>
      <c r="C62" s="73" t="s">
        <v>107</v>
      </c>
      <c r="D62" s="16">
        <v>0</v>
      </c>
      <c r="E62" s="16">
        <v>1</v>
      </c>
      <c r="F62" s="14">
        <v>1</v>
      </c>
      <c r="G62" s="75"/>
    </row>
    <row r="63" spans="1:7" s="290" customFormat="1" ht="29" x14ac:dyDescent="0.35">
      <c r="A63" s="277"/>
      <c r="B63" s="334" t="s">
        <v>1481</v>
      </c>
      <c r="C63" s="335" t="s">
        <v>107</v>
      </c>
      <c r="D63" s="331">
        <v>0</v>
      </c>
      <c r="E63" s="331">
        <v>1</v>
      </c>
      <c r="F63" s="282">
        <v>1</v>
      </c>
      <c r="G63" s="75"/>
    </row>
    <row r="64" spans="1:7" s="327" customFormat="1" x14ac:dyDescent="0.35">
      <c r="A64" s="1"/>
      <c r="B64" s="328" t="s">
        <v>1558</v>
      </c>
      <c r="C64" s="73" t="s">
        <v>107</v>
      </c>
      <c r="D64" s="16">
        <v>0</v>
      </c>
      <c r="E64" s="16">
        <v>1</v>
      </c>
      <c r="F64" s="14">
        <v>1</v>
      </c>
      <c r="G64" s="329"/>
    </row>
    <row r="65" spans="1:7" s="327" customFormat="1" x14ac:dyDescent="0.35">
      <c r="A65" s="1"/>
      <c r="B65" s="328" t="s">
        <v>1559</v>
      </c>
      <c r="C65" s="73" t="s">
        <v>107</v>
      </c>
      <c r="D65" s="16">
        <v>0</v>
      </c>
      <c r="E65" s="16">
        <v>1</v>
      </c>
      <c r="F65" s="14">
        <v>1</v>
      </c>
      <c r="G65" s="329"/>
    </row>
    <row r="66" spans="1:7" s="327" customFormat="1" x14ac:dyDescent="0.35">
      <c r="A66" s="1"/>
      <c r="B66" s="328" t="s">
        <v>1560</v>
      </c>
      <c r="C66" s="73" t="s">
        <v>107</v>
      </c>
      <c r="D66" s="16">
        <v>0</v>
      </c>
      <c r="E66" s="16">
        <v>1</v>
      </c>
      <c r="F66" s="14">
        <v>1</v>
      </c>
      <c r="G66" s="329"/>
    </row>
    <row r="67" spans="1:7" s="327" customFormat="1" x14ac:dyDescent="0.35">
      <c r="A67" s="1"/>
      <c r="B67" s="328" t="s">
        <v>1561</v>
      </c>
      <c r="C67" s="73" t="s">
        <v>107</v>
      </c>
      <c r="D67" s="16">
        <v>0</v>
      </c>
      <c r="E67" s="16">
        <v>1</v>
      </c>
      <c r="F67" s="14">
        <v>1</v>
      </c>
      <c r="G67" s="329"/>
    </row>
    <row r="69" spans="1:7" x14ac:dyDescent="0.35">
      <c r="A69" s="352" t="s">
        <v>117</v>
      </c>
      <c r="B69" s="352"/>
      <c r="C69" s="352"/>
      <c r="D69" s="352"/>
      <c r="E69" s="352"/>
      <c r="F69" s="352"/>
      <c r="G69" s="352"/>
    </row>
    <row r="70" spans="1:7" x14ac:dyDescent="0.35">
      <c r="A70" s="13" t="s">
        <v>52</v>
      </c>
      <c r="B70" s="13" t="s">
        <v>53</v>
      </c>
      <c r="C70" s="13" t="s">
        <v>106</v>
      </c>
      <c r="D70" s="13" t="s">
        <v>12</v>
      </c>
      <c r="E70" s="13" t="s">
        <v>13</v>
      </c>
      <c r="F70" s="13" t="s">
        <v>15</v>
      </c>
      <c r="G70" s="13" t="s">
        <v>14</v>
      </c>
    </row>
    <row r="71" spans="1:7" x14ac:dyDescent="0.35">
      <c r="A71" s="7" t="s">
        <v>133</v>
      </c>
      <c r="B71" s="245"/>
      <c r="C71" s="91"/>
      <c r="D71" s="92"/>
      <c r="E71" s="92"/>
      <c r="F71" s="92"/>
      <c r="G71" s="92"/>
    </row>
    <row r="72" spans="1:7" x14ac:dyDescent="0.35">
      <c r="A72" s="7"/>
      <c r="B72" s="95" t="s">
        <v>139</v>
      </c>
      <c r="C72" s="7"/>
      <c r="D72" s="8">
        <v>0</v>
      </c>
      <c r="E72" s="8">
        <v>3</v>
      </c>
      <c r="F72" s="8">
        <v>3</v>
      </c>
      <c r="G72" s="8" t="s">
        <v>138</v>
      </c>
    </row>
    <row r="73" spans="1:7" x14ac:dyDescent="0.35">
      <c r="A73" s="1"/>
      <c r="B73" s="237" t="s">
        <v>1544</v>
      </c>
      <c r="C73" s="1"/>
      <c r="D73" s="294">
        <v>0</v>
      </c>
      <c r="E73" s="294">
        <v>1</v>
      </c>
      <c r="F73" s="294">
        <v>1</v>
      </c>
      <c r="G73" s="88"/>
    </row>
    <row r="74" spans="1:7" x14ac:dyDescent="0.35">
      <c r="A74" s="1"/>
      <c r="B74" s="237" t="s">
        <v>1545</v>
      </c>
      <c r="C74" s="1"/>
      <c r="D74" s="294">
        <v>0</v>
      </c>
      <c r="E74" s="294">
        <v>1</v>
      </c>
      <c r="F74" s="294">
        <v>1</v>
      </c>
      <c r="G74" s="88"/>
    </row>
    <row r="75" spans="1:7" x14ac:dyDescent="0.35">
      <c r="D75" s="88"/>
      <c r="E75" s="88"/>
      <c r="F75" s="88"/>
      <c r="G75" s="88"/>
    </row>
    <row r="76" spans="1:7" x14ac:dyDescent="0.35">
      <c r="D76" s="88"/>
      <c r="E76" s="88"/>
      <c r="F76" s="88"/>
      <c r="G76" s="88"/>
    </row>
  </sheetData>
  <sortState xmlns:xlrd2="http://schemas.microsoft.com/office/spreadsheetml/2017/richdata2" ref="B36:F42">
    <sortCondition ref="B36:B42"/>
  </sortState>
  <mergeCells count="2">
    <mergeCell ref="A5:G5"/>
    <mergeCell ref="A69:G6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G20"/>
  <sheetViews>
    <sheetView workbookViewId="0">
      <selection activeCell="B13" sqref="B13"/>
    </sheetView>
  </sheetViews>
  <sheetFormatPr baseColWidth="10" defaultColWidth="10.90625" defaultRowHeight="14.5" x14ac:dyDescent="0.35"/>
  <cols>
    <col min="1" max="1" width="20.26953125" customWidth="1"/>
    <col min="2" max="2" width="49.1796875" bestFit="1" customWidth="1"/>
    <col min="3" max="3" width="42.26953125" bestFit="1" customWidth="1"/>
    <col min="4" max="4" width="12.453125" bestFit="1" customWidth="1"/>
    <col min="5" max="6" width="15.81640625" bestFit="1" customWidth="1"/>
    <col min="7" max="7" width="26" hidden="1" customWidth="1"/>
  </cols>
  <sheetData>
    <row r="2" spans="1:7" x14ac:dyDescent="0.35">
      <c r="A2" s="10" t="s">
        <v>6</v>
      </c>
      <c r="B2" s="1" t="s">
        <v>113</v>
      </c>
      <c r="C2" s="42"/>
    </row>
    <row r="3" spans="1:7" ht="29" x14ac:dyDescent="0.35">
      <c r="A3" s="107" t="s">
        <v>7</v>
      </c>
      <c r="B3" s="72" t="s">
        <v>991</v>
      </c>
      <c r="C3" s="42"/>
    </row>
    <row r="5" spans="1:7" x14ac:dyDescent="0.35">
      <c r="A5" s="352" t="s">
        <v>54</v>
      </c>
      <c r="B5" s="352"/>
      <c r="C5" s="352"/>
      <c r="D5" s="352"/>
      <c r="E5" s="352"/>
      <c r="F5" s="352"/>
      <c r="G5" s="352"/>
    </row>
    <row r="6" spans="1:7" x14ac:dyDescent="0.35">
      <c r="A6" s="13" t="s">
        <v>52</v>
      </c>
      <c r="B6" s="13" t="s">
        <v>51</v>
      </c>
      <c r="C6" s="13" t="s">
        <v>106</v>
      </c>
      <c r="D6" s="13" t="s">
        <v>12</v>
      </c>
      <c r="E6" s="13" t="s">
        <v>13</v>
      </c>
      <c r="F6" s="13" t="s">
        <v>15</v>
      </c>
      <c r="G6" s="47" t="s">
        <v>73</v>
      </c>
    </row>
    <row r="7" spans="1:7" x14ac:dyDescent="0.35">
      <c r="A7" s="34" t="s">
        <v>20</v>
      </c>
      <c r="B7" s="34"/>
      <c r="C7" s="34"/>
      <c r="D7" s="34"/>
      <c r="E7" s="34"/>
      <c r="F7" s="34"/>
      <c r="G7" s="34"/>
    </row>
    <row r="8" spans="1:7" ht="29" x14ac:dyDescent="0.35">
      <c r="A8" s="1"/>
      <c r="B8" s="72" t="s">
        <v>985</v>
      </c>
      <c r="C8" s="73" t="s">
        <v>110</v>
      </c>
      <c r="D8" s="14">
        <v>0</v>
      </c>
      <c r="E8" s="16">
        <v>1</v>
      </c>
      <c r="F8" s="16">
        <v>1</v>
      </c>
      <c r="G8" s="16" t="s">
        <v>146</v>
      </c>
    </row>
    <row r="9" spans="1:7" x14ac:dyDescent="0.35">
      <c r="A9" s="1"/>
      <c r="B9" s="1" t="s">
        <v>114</v>
      </c>
      <c r="C9" s="73" t="s">
        <v>110</v>
      </c>
      <c r="D9" s="14">
        <v>0</v>
      </c>
      <c r="E9" s="6">
        <v>1</v>
      </c>
      <c r="F9" s="6">
        <v>1</v>
      </c>
      <c r="G9" s="16" t="s">
        <v>78</v>
      </c>
    </row>
    <row r="10" spans="1:7" x14ac:dyDescent="0.35">
      <c r="A10" s="1"/>
      <c r="B10" s="1" t="s">
        <v>115</v>
      </c>
      <c r="C10" s="73" t="s">
        <v>110</v>
      </c>
      <c r="D10" s="14">
        <v>0</v>
      </c>
      <c r="E10" s="6">
        <v>1</v>
      </c>
      <c r="F10" s="6">
        <v>1</v>
      </c>
      <c r="G10" s="16" t="s">
        <v>79</v>
      </c>
    </row>
    <row r="11" spans="1:7" x14ac:dyDescent="0.35">
      <c r="A11" s="1"/>
      <c r="B11" s="1" t="s">
        <v>116</v>
      </c>
      <c r="C11" s="73" t="s">
        <v>110</v>
      </c>
      <c r="D11" s="14">
        <v>0</v>
      </c>
      <c r="E11" s="6">
        <v>1</v>
      </c>
      <c r="F11" s="6">
        <v>1</v>
      </c>
      <c r="G11" s="16" t="s">
        <v>79</v>
      </c>
    </row>
    <row r="12" spans="1:7" x14ac:dyDescent="0.35">
      <c r="A12" s="42"/>
      <c r="B12" s="42"/>
      <c r="C12" s="74"/>
      <c r="D12" s="75"/>
      <c r="E12" s="76"/>
      <c r="F12" s="76"/>
      <c r="G12" s="76"/>
    </row>
    <row r="13" spans="1:7" x14ac:dyDescent="0.35">
      <c r="A13" s="42"/>
      <c r="B13" s="42"/>
      <c r="C13" s="74"/>
      <c r="D13" s="75"/>
      <c r="E13" s="76"/>
      <c r="F13" s="76"/>
      <c r="G13" s="76"/>
    </row>
    <row r="14" spans="1:7" x14ac:dyDescent="0.35">
      <c r="A14" s="42"/>
      <c r="B14" s="42"/>
      <c r="C14" s="74"/>
      <c r="D14" s="75"/>
      <c r="E14" s="76"/>
      <c r="F14" s="76"/>
      <c r="G14" s="76"/>
    </row>
    <row r="15" spans="1:7" x14ac:dyDescent="0.35">
      <c r="A15" s="42"/>
      <c r="B15" s="42"/>
      <c r="C15" s="74"/>
      <c r="D15" s="75"/>
      <c r="E15" s="76"/>
      <c r="F15" s="76"/>
      <c r="G15" s="76"/>
    </row>
    <row r="16" spans="1:7" x14ac:dyDescent="0.35">
      <c r="A16" s="42"/>
      <c r="B16" s="42"/>
      <c r="C16" s="74"/>
      <c r="D16" s="75"/>
      <c r="E16" s="76"/>
      <c r="F16" s="76"/>
      <c r="G16" s="76"/>
    </row>
    <row r="17" spans="1:7" x14ac:dyDescent="0.35">
      <c r="A17" s="42"/>
      <c r="B17" s="42"/>
      <c r="C17" s="74"/>
      <c r="D17" s="75"/>
      <c r="E17" s="76"/>
      <c r="F17" s="76"/>
      <c r="G17" s="76"/>
    </row>
    <row r="18" spans="1:7" x14ac:dyDescent="0.35">
      <c r="A18" s="42"/>
      <c r="B18" s="42"/>
      <c r="C18" s="74"/>
      <c r="D18" s="75"/>
      <c r="E18" s="76"/>
      <c r="F18" s="76"/>
      <c r="G18" s="76"/>
    </row>
    <row r="19" spans="1:7" x14ac:dyDescent="0.35">
      <c r="A19" s="42"/>
      <c r="B19" s="42"/>
      <c r="C19" s="74"/>
      <c r="D19" s="75"/>
      <c r="E19" s="76"/>
      <c r="F19" s="76"/>
      <c r="G19" s="76"/>
    </row>
    <row r="20" spans="1:7" x14ac:dyDescent="0.35">
      <c r="A20" s="42"/>
      <c r="B20" s="42"/>
      <c r="C20" s="74"/>
      <c r="D20" s="75"/>
      <c r="E20" s="76"/>
      <c r="F20" s="76"/>
      <c r="G20" s="76"/>
    </row>
  </sheetData>
  <mergeCells count="1">
    <mergeCell ref="A5:G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G13"/>
  <sheetViews>
    <sheetView workbookViewId="0">
      <selection activeCell="B11" sqref="B11"/>
    </sheetView>
  </sheetViews>
  <sheetFormatPr baseColWidth="10" defaultColWidth="10.90625" defaultRowHeight="14.5" x14ac:dyDescent="0.35"/>
  <cols>
    <col min="1" max="1" width="19.26953125" bestFit="1" customWidth="1"/>
    <col min="2" max="2" width="69.1796875" bestFit="1" customWidth="1"/>
    <col min="3" max="3" width="42.26953125" bestFit="1" customWidth="1"/>
    <col min="4" max="4" width="12.453125" bestFit="1" customWidth="1"/>
    <col min="5" max="6" width="15.81640625" bestFit="1" customWidth="1"/>
    <col min="7" max="7" width="20.1796875" hidden="1" customWidth="1"/>
  </cols>
  <sheetData>
    <row r="2" spans="1:7" x14ac:dyDescent="0.35">
      <c r="A2" s="10" t="s">
        <v>6</v>
      </c>
      <c r="B2" s="1" t="s">
        <v>797</v>
      </c>
      <c r="C2" s="42"/>
    </row>
    <row r="3" spans="1:7" x14ac:dyDescent="0.35">
      <c r="A3" s="107" t="s">
        <v>7</v>
      </c>
      <c r="B3" s="57" t="s">
        <v>798</v>
      </c>
      <c r="C3" s="42"/>
    </row>
    <row r="5" spans="1:7" x14ac:dyDescent="0.35">
      <c r="A5" s="352" t="s">
        <v>54</v>
      </c>
      <c r="B5" s="352"/>
      <c r="C5" s="352"/>
      <c r="D5" s="352"/>
      <c r="E5" s="352"/>
      <c r="F5" s="352"/>
      <c r="G5" s="352"/>
    </row>
    <row r="6" spans="1:7" x14ac:dyDescent="0.35">
      <c r="A6" s="13" t="s">
        <v>52</v>
      </c>
      <c r="B6" s="13" t="s">
        <v>51</v>
      </c>
      <c r="C6" s="13" t="s">
        <v>106</v>
      </c>
      <c r="D6" s="13" t="s">
        <v>12</v>
      </c>
      <c r="E6" s="13" t="s">
        <v>13</v>
      </c>
      <c r="F6" s="13" t="s">
        <v>15</v>
      </c>
      <c r="G6" s="47" t="s">
        <v>14</v>
      </c>
    </row>
    <row r="7" spans="1:7" x14ac:dyDescent="0.35">
      <c r="A7" s="34" t="s">
        <v>20</v>
      </c>
      <c r="B7" s="34"/>
      <c r="C7" s="34"/>
      <c r="D7" s="34"/>
      <c r="E7" s="34"/>
      <c r="F7" s="34"/>
      <c r="G7" s="34"/>
    </row>
    <row r="8" spans="1:7" ht="29" x14ac:dyDescent="0.35">
      <c r="A8" s="1"/>
      <c r="B8" s="200" t="s">
        <v>1098</v>
      </c>
      <c r="C8" s="99" t="s">
        <v>110</v>
      </c>
      <c r="D8" s="14">
        <v>0</v>
      </c>
      <c r="E8" s="14">
        <v>2</v>
      </c>
      <c r="F8" s="14">
        <v>2</v>
      </c>
      <c r="G8" s="14"/>
    </row>
    <row r="9" spans="1:7" ht="29" x14ac:dyDescent="0.35">
      <c r="A9" s="1"/>
      <c r="B9" s="200" t="s">
        <v>986</v>
      </c>
      <c r="C9" s="99" t="s">
        <v>110</v>
      </c>
      <c r="D9" s="14">
        <v>0</v>
      </c>
      <c r="E9" s="14">
        <v>2</v>
      </c>
      <c r="F9" s="14">
        <v>2</v>
      </c>
      <c r="G9" s="14"/>
    </row>
    <row r="10" spans="1:7" ht="29" x14ac:dyDescent="0.35">
      <c r="A10" s="1"/>
      <c r="B10" s="200" t="s">
        <v>1097</v>
      </c>
      <c r="C10" s="58" t="s">
        <v>1100</v>
      </c>
      <c r="D10" s="14">
        <v>0</v>
      </c>
      <c r="E10" s="14">
        <v>4</v>
      </c>
      <c r="F10" s="14">
        <v>4</v>
      </c>
      <c r="G10" s="14"/>
    </row>
    <row r="11" spans="1:7" ht="29" x14ac:dyDescent="0.35">
      <c r="A11" s="1"/>
      <c r="B11" s="200" t="s">
        <v>1096</v>
      </c>
      <c r="C11" s="99" t="s">
        <v>110</v>
      </c>
      <c r="D11" s="14">
        <v>0</v>
      </c>
      <c r="E11" s="14">
        <v>4</v>
      </c>
      <c r="F11" s="14">
        <v>4</v>
      </c>
      <c r="G11" s="14"/>
    </row>
    <row r="12" spans="1:7" ht="29" x14ac:dyDescent="0.35">
      <c r="A12" s="1"/>
      <c r="B12" s="200" t="s">
        <v>1099</v>
      </c>
      <c r="C12" s="99" t="s">
        <v>110</v>
      </c>
      <c r="D12" s="14">
        <v>0</v>
      </c>
      <c r="E12" s="14">
        <v>2</v>
      </c>
      <c r="F12" s="14">
        <v>2</v>
      </c>
      <c r="G12" s="14"/>
    </row>
    <row r="13" spans="1:7" ht="29" x14ac:dyDescent="0.35">
      <c r="A13" s="1"/>
      <c r="B13" s="200" t="s">
        <v>987</v>
      </c>
      <c r="C13" s="99" t="s">
        <v>110</v>
      </c>
      <c r="D13" s="14">
        <v>0</v>
      </c>
      <c r="E13" s="14">
        <v>2</v>
      </c>
      <c r="F13" s="14">
        <v>2</v>
      </c>
      <c r="G13" s="14"/>
    </row>
  </sheetData>
  <sortState xmlns:xlrd2="http://schemas.microsoft.com/office/spreadsheetml/2017/richdata2" ref="B8:F13">
    <sortCondition ref="B8:B13"/>
  </sortState>
  <mergeCells count="1">
    <mergeCell ref="A5:G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66</vt:i4>
      </vt:variant>
    </vt:vector>
  </HeadingPairs>
  <TitlesOfParts>
    <vt:vector size="66" baseType="lpstr">
      <vt:lpstr>LÉG.</vt:lpstr>
      <vt:lpstr>LÉG. UNI</vt:lpstr>
      <vt:lpstr>AAU</vt:lpstr>
      <vt:lpstr>Ajou</vt:lpstr>
      <vt:lpstr>AU</vt:lpstr>
      <vt:lpstr>CityU HK</vt:lpstr>
      <vt:lpstr>CTU</vt:lpstr>
      <vt:lpstr>EMA</vt:lpstr>
      <vt:lpstr>ENGEES</vt:lpstr>
      <vt:lpstr>ENSAM-Paris</vt:lpstr>
      <vt:lpstr>ENSEIRB-MATMECA</vt:lpstr>
      <vt:lpstr>ERAU</vt:lpstr>
      <vt:lpstr>ESIROI</vt:lpstr>
      <vt:lpstr>ESSA</vt:lpstr>
      <vt:lpstr>ESTACA</vt:lpstr>
      <vt:lpstr>ETSEIB</vt:lpstr>
      <vt:lpstr>Grenoble INP - ENSE3</vt:lpstr>
      <vt:lpstr>Grenoble INP - ESISAR</vt:lpstr>
      <vt:lpstr>Grenoble INP - G. Ind.</vt:lpstr>
      <vt:lpstr>Hanyang</vt:lpstr>
      <vt:lpstr>HEI</vt:lpstr>
      <vt:lpstr>INPG</vt:lpstr>
      <vt:lpstr>INPT</vt:lpstr>
      <vt:lpstr>INSA Lyon</vt:lpstr>
      <vt:lpstr>INSA Strasbourg</vt:lpstr>
      <vt:lpstr>INSA Toulouse</vt:lpstr>
      <vt:lpstr>ITT - Bombay</vt:lpstr>
      <vt:lpstr>KU Leuven</vt:lpstr>
      <vt:lpstr>KAIST</vt:lpstr>
      <vt:lpstr>NCTU</vt:lpstr>
      <vt:lpstr>NTU</vt:lpstr>
      <vt:lpstr>NTUT</vt:lpstr>
      <vt:lpstr>Polytech Annecy-Ch.</vt:lpstr>
      <vt:lpstr>Polytech Mons</vt:lpstr>
      <vt:lpstr>PolyTech Orléans</vt:lpstr>
      <vt:lpstr>PolyTech Montpellier</vt:lpstr>
      <vt:lpstr>PUCP</vt:lpstr>
      <vt:lpstr>RWTH Aachen</vt:lpstr>
      <vt:lpstr>Ryerson</vt:lpstr>
      <vt:lpstr>SKKU</vt:lpstr>
      <vt:lpstr>TELECOM</vt:lpstr>
      <vt:lpstr>Tampere</vt:lpstr>
      <vt:lpstr>TUM</vt:lpstr>
      <vt:lpstr>UAB</vt:lpstr>
      <vt:lpstr>UBC</vt:lpstr>
      <vt:lpstr>UCA</vt:lpstr>
      <vt:lpstr>UCL</vt:lpstr>
      <vt:lpstr>UdeC</vt:lpstr>
      <vt:lpstr>UFSC</vt:lpstr>
      <vt:lpstr>UduH</vt:lpstr>
      <vt:lpstr>ULB</vt:lpstr>
      <vt:lpstr>ULiège</vt:lpstr>
      <vt:lpstr>ULPGC</vt:lpstr>
      <vt:lpstr>UduM</vt:lpstr>
      <vt:lpstr>UdeS</vt:lpstr>
      <vt:lpstr>UND</vt:lpstr>
      <vt:lpstr>Uniandes</vt:lpstr>
      <vt:lpstr>UNIPD</vt:lpstr>
      <vt:lpstr>UPC</vt:lpstr>
      <vt:lpstr>UPPA</vt:lpstr>
      <vt:lpstr>UPV</vt:lpstr>
      <vt:lpstr>UPT</vt:lpstr>
      <vt:lpstr>UT</vt:lpstr>
      <vt:lpstr>UTBM</vt:lpstr>
      <vt:lpstr>UTC</vt:lpstr>
      <vt:lpstr>UTT</vt:lpstr>
    </vt:vector>
  </TitlesOfParts>
  <Company>ETS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Brodeur, Sarah</dc:creator>
  <cp:lastModifiedBy>Nolet, Éric</cp:lastModifiedBy>
  <dcterms:created xsi:type="dcterms:W3CDTF">2019-01-14T20:17:05Z</dcterms:created>
  <dcterms:modified xsi:type="dcterms:W3CDTF">2026-01-16T17:20:42Z</dcterms:modified>
</cp:coreProperties>
</file>